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 tabRatio="857" activeTab="12"/>
  </bookViews>
  <sheets>
    <sheet name="第一号一様式" sheetId="12" r:id="rId1"/>
    <sheet name="第一号三様式" sheetId="11" r:id="rId2"/>
    <sheet name="法人本部" sheetId="1" r:id="rId3"/>
    <sheet name="ラポール安倍川" sheetId="2" r:id="rId4"/>
    <sheet name="ラポール古庄" sheetId="3" r:id="rId5"/>
    <sheet name="ラポールたけみ" sheetId="4" r:id="rId6"/>
    <sheet name="ラポールあおい" sheetId="5" r:id="rId7"/>
    <sheet name="ラポール川原" sheetId="6" r:id="rId8"/>
    <sheet name="ラポールみなみ" sheetId="13" r:id="rId9"/>
    <sheet name="ラポール・ファーム" sheetId="7" r:id="rId10"/>
    <sheet name="ラポール・チャクラ" sheetId="8" r:id="rId11"/>
    <sheet name="ラポール・タスカ" sheetId="9" r:id="rId12"/>
    <sheet name="チャイム" sheetId="10" r:id="rId13"/>
  </sheets>
  <calcPr calcId="145621"/>
</workbook>
</file>

<file path=xl/calcChain.xml><?xml version="1.0" encoding="utf-8"?>
<calcChain xmlns="http://schemas.openxmlformats.org/spreadsheetml/2006/main">
  <c r="E9" i="10" l="1"/>
  <c r="F9" i="10"/>
  <c r="G172" i="13" l="1"/>
  <c r="G169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F154" i="13"/>
  <c r="F167" i="13" s="1"/>
  <c r="E154" i="13"/>
  <c r="E167" i="13" s="1"/>
  <c r="G153" i="13"/>
  <c r="G152" i="13"/>
  <c r="G151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F137" i="13"/>
  <c r="F150" i="13" s="1"/>
  <c r="E137" i="13"/>
  <c r="E150" i="13" s="1"/>
  <c r="G136" i="13"/>
  <c r="G135" i="13"/>
  <c r="G134" i="13"/>
  <c r="G133" i="13"/>
  <c r="G130" i="13"/>
  <c r="G129" i="13"/>
  <c r="G128" i="13"/>
  <c r="G127" i="13"/>
  <c r="G126" i="13"/>
  <c r="G125" i="13"/>
  <c r="G124" i="13"/>
  <c r="G123" i="13"/>
  <c r="F122" i="13"/>
  <c r="F131" i="13" s="1"/>
  <c r="E122" i="13"/>
  <c r="E131" i="13" s="1"/>
  <c r="G121" i="13"/>
  <c r="G119" i="13"/>
  <c r="G118" i="13"/>
  <c r="G117" i="13"/>
  <c r="G116" i="13"/>
  <c r="F115" i="13"/>
  <c r="G115" i="13" s="1"/>
  <c r="E115" i="13"/>
  <c r="G114" i="13"/>
  <c r="G113" i="13"/>
  <c r="G112" i="13"/>
  <c r="F111" i="13"/>
  <c r="E111" i="13"/>
  <c r="G111" i="13" s="1"/>
  <c r="G110" i="13"/>
  <c r="G109" i="13"/>
  <c r="F108" i="13"/>
  <c r="F120" i="13" s="1"/>
  <c r="F132" i="13" s="1"/>
  <c r="E108" i="13"/>
  <c r="E120" i="13" s="1"/>
  <c r="G105" i="13"/>
  <c r="G104" i="13"/>
  <c r="G103" i="13"/>
  <c r="F102" i="13"/>
  <c r="E102" i="13"/>
  <c r="G102" i="13" s="1"/>
  <c r="G101" i="13"/>
  <c r="F100" i="13"/>
  <c r="E100" i="13"/>
  <c r="G100" i="13" s="1"/>
  <c r="G99" i="13"/>
  <c r="G98" i="13"/>
  <c r="F97" i="13"/>
  <c r="G97" i="13" s="1"/>
  <c r="E97" i="13"/>
  <c r="G96" i="13"/>
  <c r="G95" i="13"/>
  <c r="G94" i="13"/>
  <c r="G93" i="13"/>
  <c r="G92" i="13"/>
  <c r="F91" i="13"/>
  <c r="E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F68" i="13"/>
  <c r="E68" i="13"/>
  <c r="G68" i="13" s="1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F45" i="13"/>
  <c r="E45" i="13"/>
  <c r="G44" i="13"/>
  <c r="G43" i="13"/>
  <c r="G42" i="13"/>
  <c r="G41" i="13"/>
  <c r="G40" i="13"/>
  <c r="G39" i="13"/>
  <c r="F38" i="13"/>
  <c r="E38" i="13"/>
  <c r="E106" i="13" s="1"/>
  <c r="G36" i="13"/>
  <c r="G35" i="13"/>
  <c r="G34" i="13"/>
  <c r="F33" i="13"/>
  <c r="G33" i="13" s="1"/>
  <c r="E33" i="13"/>
  <c r="G32" i="13"/>
  <c r="G31" i="13"/>
  <c r="G30" i="13"/>
  <c r="F29" i="13"/>
  <c r="E29" i="13"/>
  <c r="G29" i="13" s="1"/>
  <c r="G28" i="13"/>
  <c r="G27" i="13"/>
  <c r="G26" i="13"/>
  <c r="G25" i="13"/>
  <c r="G24" i="13"/>
  <c r="G23" i="13"/>
  <c r="G22" i="13"/>
  <c r="G21" i="13"/>
  <c r="G20" i="13"/>
  <c r="F20" i="13"/>
  <c r="E20" i="13"/>
  <c r="G19" i="13"/>
  <c r="G18" i="13"/>
  <c r="G17" i="13"/>
  <c r="G16" i="13"/>
  <c r="G15" i="13"/>
  <c r="G14" i="13"/>
  <c r="G13" i="13"/>
  <c r="G12" i="13"/>
  <c r="G11" i="13"/>
  <c r="G10" i="13"/>
  <c r="F9" i="13"/>
  <c r="F8" i="13" s="1"/>
  <c r="E9" i="13"/>
  <c r="G7" i="13"/>
  <c r="F6" i="13"/>
  <c r="E6" i="13"/>
  <c r="G6" i="13" s="1"/>
  <c r="F168" i="13" l="1"/>
  <c r="G167" i="13"/>
  <c r="G122" i="13"/>
  <c r="G91" i="13"/>
  <c r="F106" i="13"/>
  <c r="G106" i="13" s="1"/>
  <c r="G45" i="13"/>
  <c r="F37" i="13"/>
  <c r="G9" i="13"/>
  <c r="G131" i="13"/>
  <c r="G120" i="13"/>
  <c r="E132" i="13"/>
  <c r="G132" i="13" s="1"/>
  <c r="E168" i="13"/>
  <c r="G150" i="13"/>
  <c r="G137" i="13"/>
  <c r="E8" i="13"/>
  <c r="G38" i="13"/>
  <c r="G108" i="13"/>
  <c r="G154" i="13"/>
  <c r="E137" i="1"/>
  <c r="G22" i="3"/>
  <c r="G21" i="3"/>
  <c r="F20" i="3"/>
  <c r="E20" i="3"/>
  <c r="G20" i="3" s="1"/>
  <c r="G22" i="4"/>
  <c r="G21" i="4"/>
  <c r="F20" i="4"/>
  <c r="G20" i="4" s="1"/>
  <c r="E20" i="4"/>
  <c r="G22" i="5"/>
  <c r="G21" i="5"/>
  <c r="F20" i="5"/>
  <c r="G20" i="5" s="1"/>
  <c r="E20" i="5"/>
  <c r="G22" i="6"/>
  <c r="G21" i="6"/>
  <c r="F20" i="6"/>
  <c r="E20" i="6"/>
  <c r="G20" i="6" s="1"/>
  <c r="G22" i="7"/>
  <c r="G21" i="7"/>
  <c r="F20" i="7"/>
  <c r="E20" i="7"/>
  <c r="G20" i="7" s="1"/>
  <c r="G22" i="8"/>
  <c r="G21" i="8"/>
  <c r="F20" i="8"/>
  <c r="G20" i="8" s="1"/>
  <c r="E20" i="8"/>
  <c r="G22" i="9"/>
  <c r="G21" i="9"/>
  <c r="F20" i="9"/>
  <c r="E20" i="9"/>
  <c r="G20" i="9" s="1"/>
  <c r="G22" i="10"/>
  <c r="G21" i="10"/>
  <c r="F20" i="10"/>
  <c r="E20" i="10"/>
  <c r="G20" i="10" s="1"/>
  <c r="G22" i="2"/>
  <c r="G21" i="2"/>
  <c r="F20" i="2"/>
  <c r="E20" i="2"/>
  <c r="G20" i="2" s="1"/>
  <c r="G22" i="1"/>
  <c r="F20" i="1"/>
  <c r="E20" i="1"/>
  <c r="E8" i="1" s="1"/>
  <c r="G168" i="13" l="1"/>
  <c r="F107" i="13"/>
  <c r="F171" i="13" s="1"/>
  <c r="F173" i="13" s="1"/>
  <c r="E37" i="13"/>
  <c r="G8" i="13"/>
  <c r="P67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45" i="11"/>
  <c r="P46" i="11"/>
  <c r="P47" i="11"/>
  <c r="P48" i="11"/>
  <c r="P49" i="11"/>
  <c r="P50" i="11"/>
  <c r="P51" i="11"/>
  <c r="P40" i="11"/>
  <c r="P41" i="11"/>
  <c r="P42" i="11"/>
  <c r="P43" i="11"/>
  <c r="P44" i="11"/>
  <c r="P39" i="11"/>
  <c r="P38" i="11"/>
  <c r="P37" i="11"/>
  <c r="P36" i="11"/>
  <c r="P35" i="11"/>
  <c r="P34" i="11"/>
  <c r="P33" i="11"/>
  <c r="P32" i="11"/>
  <c r="P29" i="11"/>
  <c r="P30" i="11"/>
  <c r="P31" i="11"/>
  <c r="P28" i="11"/>
  <c r="P27" i="11"/>
  <c r="P25" i="11"/>
  <c r="P18" i="11"/>
  <c r="P19" i="11"/>
  <c r="P20" i="11"/>
  <c r="P21" i="11"/>
  <c r="P22" i="11"/>
  <c r="P23" i="11"/>
  <c r="P24" i="11"/>
  <c r="P17" i="11"/>
  <c r="P16" i="11"/>
  <c r="P10" i="11"/>
  <c r="P11" i="11"/>
  <c r="P15" i="11" s="1"/>
  <c r="P12" i="11"/>
  <c r="P13" i="11"/>
  <c r="P14" i="11"/>
  <c r="P9" i="11"/>
  <c r="P8" i="11"/>
  <c r="K15" i="11"/>
  <c r="K25" i="11"/>
  <c r="K32" i="11"/>
  <c r="K38" i="11"/>
  <c r="K52" i="11"/>
  <c r="K64" i="11"/>
  <c r="G37" i="13" l="1"/>
  <c r="E107" i="13"/>
  <c r="K65" i="11"/>
  <c r="K39" i="11"/>
  <c r="K26" i="11"/>
  <c r="G57" i="12"/>
  <c r="G54" i="12"/>
  <c r="F52" i="12"/>
  <c r="E52" i="12"/>
  <c r="G52" i="12" s="1"/>
  <c r="G51" i="12"/>
  <c r="G50" i="12"/>
  <c r="G49" i="12"/>
  <c r="G48" i="12"/>
  <c r="G47" i="12"/>
  <c r="F46" i="12"/>
  <c r="F53" i="12" s="1"/>
  <c r="E46" i="12"/>
  <c r="G45" i="12"/>
  <c r="G44" i="12"/>
  <c r="G43" i="12"/>
  <c r="G42" i="12"/>
  <c r="G41" i="12"/>
  <c r="G40" i="12"/>
  <c r="F38" i="12"/>
  <c r="E38" i="12"/>
  <c r="G38" i="12" s="1"/>
  <c r="G37" i="12"/>
  <c r="G36" i="12"/>
  <c r="G35" i="12"/>
  <c r="G34" i="12"/>
  <c r="G33" i="12"/>
  <c r="F32" i="12"/>
  <c r="E32" i="12"/>
  <c r="G31" i="12"/>
  <c r="G30" i="12"/>
  <c r="G29" i="12"/>
  <c r="G28" i="12"/>
  <c r="G27" i="12"/>
  <c r="F25" i="12"/>
  <c r="E25" i="12"/>
  <c r="G24" i="12"/>
  <c r="G23" i="12"/>
  <c r="G22" i="12"/>
  <c r="G21" i="12"/>
  <c r="G20" i="12"/>
  <c r="G19" i="12"/>
  <c r="G18" i="12"/>
  <c r="G17" i="12"/>
  <c r="G16" i="12"/>
  <c r="F15" i="12"/>
  <c r="E15" i="12"/>
  <c r="G15" i="12" s="1"/>
  <c r="G14" i="12"/>
  <c r="G13" i="12"/>
  <c r="G12" i="12"/>
  <c r="G11" i="12"/>
  <c r="G10" i="12"/>
  <c r="G9" i="12"/>
  <c r="G8" i="12"/>
  <c r="R67" i="11"/>
  <c r="Q64" i="11"/>
  <c r="O64" i="11"/>
  <c r="N64" i="11"/>
  <c r="M64" i="11"/>
  <c r="L64" i="11"/>
  <c r="J64" i="11"/>
  <c r="I64" i="11"/>
  <c r="H64" i="11"/>
  <c r="G64" i="11"/>
  <c r="F64" i="11"/>
  <c r="E64" i="11"/>
  <c r="R63" i="11"/>
  <c r="R62" i="11"/>
  <c r="R61" i="11"/>
  <c r="R60" i="11"/>
  <c r="R59" i="11"/>
  <c r="R58" i="11"/>
  <c r="R57" i="11"/>
  <c r="R56" i="11"/>
  <c r="R55" i="11"/>
  <c r="R54" i="11"/>
  <c r="R53" i="11"/>
  <c r="Q52" i="11"/>
  <c r="O52" i="11"/>
  <c r="N52" i="11"/>
  <c r="N65" i="11" s="1"/>
  <c r="M52" i="11"/>
  <c r="L52" i="11"/>
  <c r="J52" i="11"/>
  <c r="I52" i="11"/>
  <c r="I65" i="11" s="1"/>
  <c r="H52" i="11"/>
  <c r="G52" i="11"/>
  <c r="F52" i="11"/>
  <c r="E52" i="11"/>
  <c r="E65" i="11" s="1"/>
  <c r="R51" i="11"/>
  <c r="R50" i="11"/>
  <c r="R49" i="11"/>
  <c r="R48" i="11"/>
  <c r="R47" i="11"/>
  <c r="R46" i="11"/>
  <c r="R45" i="11"/>
  <c r="R44" i="11"/>
  <c r="R43" i="11"/>
  <c r="R42" i="11"/>
  <c r="R41" i="11"/>
  <c r="R40" i="11"/>
  <c r="Q38" i="11"/>
  <c r="O38" i="11"/>
  <c r="N38" i="11"/>
  <c r="M38" i="11"/>
  <c r="L38" i="11"/>
  <c r="J38" i="11"/>
  <c r="I38" i="11"/>
  <c r="H38" i="11"/>
  <c r="G38" i="11"/>
  <c r="F38" i="11"/>
  <c r="E38" i="11"/>
  <c r="R37" i="11"/>
  <c r="R36" i="11"/>
  <c r="R35" i="11"/>
  <c r="R34" i="11"/>
  <c r="R33" i="11"/>
  <c r="Q32" i="11"/>
  <c r="Q39" i="11" s="1"/>
  <c r="O32" i="11"/>
  <c r="N32" i="11"/>
  <c r="M32" i="11"/>
  <c r="L32" i="11"/>
  <c r="L39" i="11" s="1"/>
  <c r="J32" i="11"/>
  <c r="I32" i="11"/>
  <c r="H32" i="11"/>
  <c r="G32" i="11"/>
  <c r="G39" i="11" s="1"/>
  <c r="F32" i="11"/>
  <c r="E32" i="11"/>
  <c r="R27" i="11"/>
  <c r="Q25" i="11"/>
  <c r="O25" i="11"/>
  <c r="N25" i="11"/>
  <c r="M25" i="11"/>
  <c r="L25" i="11"/>
  <c r="J25" i="11"/>
  <c r="I25" i="11"/>
  <c r="H25" i="11"/>
  <c r="G25" i="11"/>
  <c r="F25" i="11"/>
  <c r="E25" i="11"/>
  <c r="R24" i="11"/>
  <c r="R23" i="11"/>
  <c r="R22" i="11"/>
  <c r="R21" i="11"/>
  <c r="R20" i="11"/>
  <c r="R19" i="11"/>
  <c r="R18" i="11"/>
  <c r="R17" i="11"/>
  <c r="R16" i="11"/>
  <c r="Q15" i="11"/>
  <c r="Q26" i="11" s="1"/>
  <c r="O15" i="11"/>
  <c r="O26" i="11" s="1"/>
  <c r="P26" i="11" s="1"/>
  <c r="N15" i="11"/>
  <c r="N26" i="11" s="1"/>
  <c r="M15" i="11"/>
  <c r="M26" i="11" s="1"/>
  <c r="L15" i="11"/>
  <c r="L26" i="11" s="1"/>
  <c r="J15" i="11"/>
  <c r="J26" i="11" s="1"/>
  <c r="I15" i="11"/>
  <c r="I26" i="11" s="1"/>
  <c r="H15" i="11"/>
  <c r="H26" i="11" s="1"/>
  <c r="G15" i="11"/>
  <c r="G26" i="11" s="1"/>
  <c r="F15" i="11"/>
  <c r="E15" i="11"/>
  <c r="E26" i="11" s="1"/>
  <c r="R14" i="11"/>
  <c r="R13" i="11"/>
  <c r="R12" i="11"/>
  <c r="R11" i="11"/>
  <c r="R10" i="11"/>
  <c r="R9" i="11"/>
  <c r="R8" i="11"/>
  <c r="G107" i="13" l="1"/>
  <c r="E171" i="13"/>
  <c r="Q65" i="11"/>
  <c r="Q66" i="11" s="1"/>
  <c r="Q68" i="11" s="1"/>
  <c r="R52" i="11"/>
  <c r="H65" i="11"/>
  <c r="M65" i="11"/>
  <c r="R64" i="11"/>
  <c r="J65" i="11"/>
  <c r="O65" i="11"/>
  <c r="G65" i="11"/>
  <c r="G66" i="11" s="1"/>
  <c r="G68" i="11" s="1"/>
  <c r="L65" i="11"/>
  <c r="L66" i="11" s="1"/>
  <c r="L68" i="11" s="1"/>
  <c r="H66" i="11"/>
  <c r="H68" i="11" s="1"/>
  <c r="H39" i="11"/>
  <c r="M39" i="11"/>
  <c r="M66" i="11" s="1"/>
  <c r="M68" i="11" s="1"/>
  <c r="R38" i="11"/>
  <c r="E39" i="11"/>
  <c r="I39" i="11"/>
  <c r="I66" i="11" s="1"/>
  <c r="I68" i="11" s="1"/>
  <c r="N39" i="11"/>
  <c r="N66" i="11" s="1"/>
  <c r="N68" i="11" s="1"/>
  <c r="F39" i="11"/>
  <c r="J39" i="11"/>
  <c r="J66" i="11" s="1"/>
  <c r="J68" i="11" s="1"/>
  <c r="O39" i="11"/>
  <c r="O66" i="11" s="1"/>
  <c r="K66" i="11"/>
  <c r="K68" i="11" s="1"/>
  <c r="R25" i="11"/>
  <c r="R15" i="11"/>
  <c r="E53" i="12"/>
  <c r="G53" i="12"/>
  <c r="F39" i="12"/>
  <c r="G39" i="12" s="1"/>
  <c r="E39" i="12"/>
  <c r="G25" i="12"/>
  <c r="F26" i="12"/>
  <c r="F56" i="12" s="1"/>
  <c r="F58" i="12" s="1"/>
  <c r="E26" i="12"/>
  <c r="E56" i="12" s="1"/>
  <c r="G32" i="12"/>
  <c r="G46" i="12"/>
  <c r="E66" i="11"/>
  <c r="F26" i="11"/>
  <c r="R26" i="11" s="1"/>
  <c r="R32" i="11"/>
  <c r="F65" i="11"/>
  <c r="G26" i="3"/>
  <c r="G27" i="3"/>
  <c r="G28" i="3"/>
  <c r="G171" i="13" l="1"/>
  <c r="E173" i="13"/>
  <c r="G173" i="13" s="1"/>
  <c r="O68" i="11"/>
  <c r="P68" i="11" s="1"/>
  <c r="P66" i="11"/>
  <c r="R65" i="11"/>
  <c r="R39" i="11"/>
  <c r="G26" i="12"/>
  <c r="G56" i="12"/>
  <c r="E58" i="12"/>
  <c r="G58" i="12" s="1"/>
  <c r="E68" i="11"/>
  <c r="F66" i="11"/>
  <c r="F68" i="11" s="1"/>
  <c r="G172" i="10"/>
  <c r="G169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F154" i="10"/>
  <c r="F167" i="10" s="1"/>
  <c r="E154" i="10"/>
  <c r="E167" i="10" s="1"/>
  <c r="G153" i="10"/>
  <c r="G152" i="10"/>
  <c r="G151" i="10"/>
  <c r="E150" i="10"/>
  <c r="G150" i="10" s="1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F137" i="10"/>
  <c r="F150" i="10" s="1"/>
  <c r="E137" i="10"/>
  <c r="G136" i="10"/>
  <c r="G135" i="10"/>
  <c r="G134" i="10"/>
  <c r="G133" i="10"/>
  <c r="F131" i="10"/>
  <c r="G130" i="10"/>
  <c r="G129" i="10"/>
  <c r="G128" i="10"/>
  <c r="G127" i="10"/>
  <c r="G126" i="10"/>
  <c r="G125" i="10"/>
  <c r="G124" i="10"/>
  <c r="G123" i="10"/>
  <c r="F122" i="10"/>
  <c r="E122" i="10"/>
  <c r="G121" i="10"/>
  <c r="E120" i="10"/>
  <c r="G119" i="10"/>
  <c r="G118" i="10"/>
  <c r="G117" i="10"/>
  <c r="G116" i="10"/>
  <c r="G115" i="10"/>
  <c r="F115" i="10"/>
  <c r="E115" i="10"/>
  <c r="G114" i="10"/>
  <c r="G113" i="10"/>
  <c r="G112" i="10"/>
  <c r="F111" i="10"/>
  <c r="E111" i="10"/>
  <c r="G111" i="10" s="1"/>
  <c r="G110" i="10"/>
  <c r="G109" i="10"/>
  <c r="G108" i="10"/>
  <c r="F108" i="10"/>
  <c r="F120" i="10" s="1"/>
  <c r="E108" i="10"/>
  <c r="G105" i="10"/>
  <c r="G104" i="10"/>
  <c r="G103" i="10"/>
  <c r="G102" i="10"/>
  <c r="F102" i="10"/>
  <c r="E102" i="10"/>
  <c r="G101" i="10"/>
  <c r="G100" i="10"/>
  <c r="F100" i="10"/>
  <c r="E100" i="10"/>
  <c r="G99" i="10"/>
  <c r="G98" i="10"/>
  <c r="G97" i="10"/>
  <c r="F97" i="10"/>
  <c r="E97" i="10"/>
  <c r="G96" i="10"/>
  <c r="G95" i="10"/>
  <c r="G94" i="10"/>
  <c r="G93" i="10"/>
  <c r="G92" i="10"/>
  <c r="G91" i="10"/>
  <c r="F91" i="10"/>
  <c r="E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F68" i="10"/>
  <c r="E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F45" i="10"/>
  <c r="E45" i="10"/>
  <c r="G45" i="10" s="1"/>
  <c r="G44" i="10"/>
  <c r="G43" i="10"/>
  <c r="G42" i="10"/>
  <c r="G41" i="10"/>
  <c r="G40" i="10"/>
  <c r="G39" i="10"/>
  <c r="F38" i="10"/>
  <c r="E38" i="10"/>
  <c r="G36" i="10"/>
  <c r="G35" i="10"/>
  <c r="G34" i="10"/>
  <c r="G33" i="10"/>
  <c r="F33" i="10"/>
  <c r="E33" i="10"/>
  <c r="G32" i="10"/>
  <c r="G31" i="10"/>
  <c r="G30" i="10"/>
  <c r="F29" i="10"/>
  <c r="E29" i="10"/>
  <c r="G29" i="10" s="1"/>
  <c r="G28" i="10"/>
  <c r="G27" i="10"/>
  <c r="G26" i="10"/>
  <c r="G25" i="10"/>
  <c r="G24" i="10"/>
  <c r="G23" i="10"/>
  <c r="G19" i="10"/>
  <c r="G18" i="10"/>
  <c r="G17" i="10"/>
  <c r="G16" i="10"/>
  <c r="G15" i="10"/>
  <c r="G14" i="10"/>
  <c r="G13" i="10"/>
  <c r="G12" i="10"/>
  <c r="G11" i="10"/>
  <c r="G10" i="10"/>
  <c r="F8" i="10"/>
  <c r="F37" i="10" s="1"/>
  <c r="G9" i="10"/>
  <c r="G7" i="10"/>
  <c r="G6" i="10"/>
  <c r="F6" i="10"/>
  <c r="E6" i="10"/>
  <c r="G172" i="9"/>
  <c r="G169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F154" i="9"/>
  <c r="F167" i="9" s="1"/>
  <c r="E154" i="9"/>
  <c r="G154" i="9" s="1"/>
  <c r="G153" i="9"/>
  <c r="G152" i="9"/>
  <c r="G151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F137" i="9"/>
  <c r="F150" i="9" s="1"/>
  <c r="E137" i="9"/>
  <c r="E150" i="9" s="1"/>
  <c r="G136" i="9"/>
  <c r="G135" i="9"/>
  <c r="G134" i="9"/>
  <c r="G133" i="9"/>
  <c r="G130" i="9"/>
  <c r="G129" i="9"/>
  <c r="G128" i="9"/>
  <c r="G127" i="9"/>
  <c r="G126" i="9"/>
  <c r="G125" i="9"/>
  <c r="G124" i="9"/>
  <c r="G123" i="9"/>
  <c r="F122" i="9"/>
  <c r="F131" i="9" s="1"/>
  <c r="E122" i="9"/>
  <c r="E131" i="9" s="1"/>
  <c r="G121" i="9"/>
  <c r="G119" i="9"/>
  <c r="G118" i="9"/>
  <c r="G117" i="9"/>
  <c r="G116" i="9"/>
  <c r="F115" i="9"/>
  <c r="E115" i="9"/>
  <c r="G115" i="9" s="1"/>
  <c r="G114" i="9"/>
  <c r="G113" i="9"/>
  <c r="G112" i="9"/>
  <c r="G111" i="9"/>
  <c r="F111" i="9"/>
  <c r="E111" i="9"/>
  <c r="G110" i="9"/>
  <c r="G109" i="9"/>
  <c r="F108" i="9"/>
  <c r="F120" i="9" s="1"/>
  <c r="E108" i="9"/>
  <c r="E120" i="9" s="1"/>
  <c r="G105" i="9"/>
  <c r="G104" i="9"/>
  <c r="G103" i="9"/>
  <c r="F102" i="9"/>
  <c r="E102" i="9"/>
  <c r="G102" i="9" s="1"/>
  <c r="G101" i="9"/>
  <c r="F100" i="9"/>
  <c r="E100" i="9"/>
  <c r="G100" i="9" s="1"/>
  <c r="G99" i="9"/>
  <c r="G98" i="9"/>
  <c r="F97" i="9"/>
  <c r="E97" i="9"/>
  <c r="G97" i="9" s="1"/>
  <c r="G96" i="9"/>
  <c r="G95" i="9"/>
  <c r="G94" i="9"/>
  <c r="G93" i="9"/>
  <c r="G92" i="9"/>
  <c r="F91" i="9"/>
  <c r="E91" i="9"/>
  <c r="G91" i="9" s="1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F68" i="9"/>
  <c r="E68" i="9"/>
  <c r="G68" i="9" s="1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F45" i="9"/>
  <c r="E45" i="9"/>
  <c r="G45" i="9" s="1"/>
  <c r="G44" i="9"/>
  <c r="G43" i="9"/>
  <c r="G42" i="9"/>
  <c r="G41" i="9"/>
  <c r="G40" i="9"/>
  <c r="G39" i="9"/>
  <c r="F38" i="9"/>
  <c r="E38" i="9"/>
  <c r="G36" i="9"/>
  <c r="G35" i="9"/>
  <c r="G34" i="9"/>
  <c r="F33" i="9"/>
  <c r="G33" i="9" s="1"/>
  <c r="E33" i="9"/>
  <c r="G32" i="9"/>
  <c r="G31" i="9"/>
  <c r="G30" i="9"/>
  <c r="F29" i="9"/>
  <c r="E29" i="9"/>
  <c r="G28" i="9"/>
  <c r="G27" i="9"/>
  <c r="G26" i="9"/>
  <c r="G25" i="9"/>
  <c r="G24" i="9"/>
  <c r="G23" i="9"/>
  <c r="G19" i="9"/>
  <c r="G18" i="9"/>
  <c r="G17" i="9"/>
  <c r="G16" i="9"/>
  <c r="G15" i="9"/>
  <c r="G14" i="9"/>
  <c r="G13" i="9"/>
  <c r="G12" i="9"/>
  <c r="G11" i="9"/>
  <c r="G10" i="9"/>
  <c r="F9" i="9"/>
  <c r="G9" i="9" s="1"/>
  <c r="E9" i="9"/>
  <c r="E8" i="9" s="1"/>
  <c r="G7" i="9"/>
  <c r="F6" i="9"/>
  <c r="E6" i="9"/>
  <c r="G172" i="8"/>
  <c r="G169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F154" i="8"/>
  <c r="F167" i="8" s="1"/>
  <c r="E154" i="8"/>
  <c r="E167" i="8" s="1"/>
  <c r="G153" i="8"/>
  <c r="G152" i="8"/>
  <c r="G151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F137" i="8"/>
  <c r="F150" i="8" s="1"/>
  <c r="E137" i="8"/>
  <c r="G137" i="8" s="1"/>
  <c r="G136" i="8"/>
  <c r="G135" i="8"/>
  <c r="G134" i="8"/>
  <c r="G133" i="8"/>
  <c r="F131" i="8"/>
  <c r="G130" i="8"/>
  <c r="G129" i="8"/>
  <c r="G128" i="8"/>
  <c r="G127" i="8"/>
  <c r="G126" i="8"/>
  <c r="G125" i="8"/>
  <c r="G124" i="8"/>
  <c r="G123" i="8"/>
  <c r="F122" i="8"/>
  <c r="E122" i="8"/>
  <c r="G122" i="8" s="1"/>
  <c r="G121" i="8"/>
  <c r="E120" i="8"/>
  <c r="G119" i="8"/>
  <c r="G118" i="8"/>
  <c r="G117" i="8"/>
  <c r="G116" i="8"/>
  <c r="F115" i="8"/>
  <c r="E115" i="8"/>
  <c r="G115" i="8" s="1"/>
  <c r="G114" i="8"/>
  <c r="G113" i="8"/>
  <c r="G112" i="8"/>
  <c r="F111" i="8"/>
  <c r="G111" i="8" s="1"/>
  <c r="E111" i="8"/>
  <c r="G110" i="8"/>
  <c r="G109" i="8"/>
  <c r="G108" i="8"/>
  <c r="F108" i="8"/>
  <c r="F120" i="8" s="1"/>
  <c r="F132" i="8" s="1"/>
  <c r="E108" i="8"/>
  <c r="G105" i="8"/>
  <c r="G104" i="8"/>
  <c r="G103" i="8"/>
  <c r="G102" i="8"/>
  <c r="F102" i="8"/>
  <c r="E102" i="8"/>
  <c r="G101" i="8"/>
  <c r="G100" i="8"/>
  <c r="F100" i="8"/>
  <c r="E100" i="8"/>
  <c r="G99" i="8"/>
  <c r="G98" i="8"/>
  <c r="G97" i="8"/>
  <c r="F97" i="8"/>
  <c r="E97" i="8"/>
  <c r="G96" i="8"/>
  <c r="G95" i="8"/>
  <c r="G94" i="8"/>
  <c r="G93" i="8"/>
  <c r="G92" i="8"/>
  <c r="F91" i="8"/>
  <c r="E91" i="8"/>
  <c r="G91" i="8" s="1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F68" i="8"/>
  <c r="E68" i="8"/>
  <c r="G68" i="8" s="1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F45" i="8"/>
  <c r="E45" i="8"/>
  <c r="G45" i="8" s="1"/>
  <c r="G44" i="8"/>
  <c r="G43" i="8"/>
  <c r="G42" i="8"/>
  <c r="G41" i="8"/>
  <c r="G40" i="8"/>
  <c r="G39" i="8"/>
  <c r="F38" i="8"/>
  <c r="E38" i="8"/>
  <c r="G36" i="8"/>
  <c r="G35" i="8"/>
  <c r="G34" i="8"/>
  <c r="G33" i="8"/>
  <c r="F33" i="8"/>
  <c r="E33" i="8"/>
  <c r="G32" i="8"/>
  <c r="G31" i="8"/>
  <c r="G30" i="8"/>
  <c r="F29" i="8"/>
  <c r="E29" i="8"/>
  <c r="G29" i="8" s="1"/>
  <c r="G28" i="8"/>
  <c r="G27" i="8"/>
  <c r="G26" i="8"/>
  <c r="G25" i="8"/>
  <c r="G24" i="8"/>
  <c r="G23" i="8"/>
  <c r="G19" i="8"/>
  <c r="G18" i="8"/>
  <c r="G17" i="8"/>
  <c r="G16" i="8"/>
  <c r="G15" i="8"/>
  <c r="G14" i="8"/>
  <c r="G13" i="8"/>
  <c r="G12" i="8"/>
  <c r="G11" i="8"/>
  <c r="G10" i="8"/>
  <c r="F9" i="8"/>
  <c r="F8" i="8" s="1"/>
  <c r="E9" i="8"/>
  <c r="G9" i="8" s="1"/>
  <c r="G7" i="8"/>
  <c r="G6" i="8"/>
  <c r="F6" i="8"/>
  <c r="E6" i="8"/>
  <c r="G172" i="7"/>
  <c r="G169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F154" i="7"/>
  <c r="F167" i="7" s="1"/>
  <c r="E154" i="7"/>
  <c r="G154" i="7" s="1"/>
  <c r="G153" i="7"/>
  <c r="G152" i="7"/>
  <c r="G151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F137" i="7"/>
  <c r="F150" i="7" s="1"/>
  <c r="E137" i="7"/>
  <c r="E150" i="7" s="1"/>
  <c r="G136" i="7"/>
  <c r="G135" i="7"/>
  <c r="G134" i="7"/>
  <c r="G133" i="7"/>
  <c r="G130" i="7"/>
  <c r="G129" i="7"/>
  <c r="G128" i="7"/>
  <c r="G127" i="7"/>
  <c r="G126" i="7"/>
  <c r="G125" i="7"/>
  <c r="G124" i="7"/>
  <c r="G123" i="7"/>
  <c r="F122" i="7"/>
  <c r="F131" i="7" s="1"/>
  <c r="E122" i="7"/>
  <c r="E131" i="7" s="1"/>
  <c r="G121" i="7"/>
  <c r="G119" i="7"/>
  <c r="G118" i="7"/>
  <c r="G117" i="7"/>
  <c r="G116" i="7"/>
  <c r="F115" i="7"/>
  <c r="E115" i="7"/>
  <c r="G114" i="7"/>
  <c r="G113" i="7"/>
  <c r="G112" i="7"/>
  <c r="G111" i="7"/>
  <c r="F111" i="7"/>
  <c r="E111" i="7"/>
  <c r="G110" i="7"/>
  <c r="G109" i="7"/>
  <c r="F108" i="7"/>
  <c r="E108" i="7"/>
  <c r="E120" i="7" s="1"/>
  <c r="G105" i="7"/>
  <c r="G104" i="7"/>
  <c r="G103" i="7"/>
  <c r="F102" i="7"/>
  <c r="E102" i="7"/>
  <c r="G102" i="7" s="1"/>
  <c r="G101" i="7"/>
  <c r="F100" i="7"/>
  <c r="E100" i="7"/>
  <c r="G100" i="7" s="1"/>
  <c r="G99" i="7"/>
  <c r="G98" i="7"/>
  <c r="F97" i="7"/>
  <c r="E97" i="7"/>
  <c r="G97" i="7" s="1"/>
  <c r="G96" i="7"/>
  <c r="G95" i="7"/>
  <c r="G94" i="7"/>
  <c r="G93" i="7"/>
  <c r="G92" i="7"/>
  <c r="F91" i="7"/>
  <c r="E91" i="7"/>
  <c r="G91" i="7" s="1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F68" i="7"/>
  <c r="E68" i="7"/>
  <c r="G68" i="7" s="1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F45" i="7"/>
  <c r="E45" i="7"/>
  <c r="G44" i="7"/>
  <c r="G43" i="7"/>
  <c r="G42" i="7"/>
  <c r="G41" i="7"/>
  <c r="G40" i="7"/>
  <c r="G39" i="7"/>
  <c r="F38" i="7"/>
  <c r="E38" i="7"/>
  <c r="G36" i="7"/>
  <c r="G35" i="7"/>
  <c r="G34" i="7"/>
  <c r="F33" i="7"/>
  <c r="E33" i="7"/>
  <c r="G33" i="7" s="1"/>
  <c r="G32" i="7"/>
  <c r="G31" i="7"/>
  <c r="G30" i="7"/>
  <c r="F29" i="7"/>
  <c r="E29" i="7"/>
  <c r="G28" i="7"/>
  <c r="G27" i="7"/>
  <c r="G26" i="7"/>
  <c r="G25" i="7"/>
  <c r="G24" i="7"/>
  <c r="G23" i="7"/>
  <c r="G19" i="7"/>
  <c r="G18" i="7"/>
  <c r="G17" i="7"/>
  <c r="G16" i="7"/>
  <c r="G15" i="7"/>
  <c r="G14" i="7"/>
  <c r="G13" i="7"/>
  <c r="G12" i="7"/>
  <c r="G11" i="7"/>
  <c r="G10" i="7"/>
  <c r="F9" i="7"/>
  <c r="F8" i="7" s="1"/>
  <c r="E9" i="7"/>
  <c r="E8" i="7"/>
  <c r="G7" i="7"/>
  <c r="F6" i="7"/>
  <c r="E6" i="7"/>
  <c r="G172" i="6"/>
  <c r="G169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F154" i="6"/>
  <c r="F167" i="6" s="1"/>
  <c r="E154" i="6"/>
  <c r="E167" i="6" s="1"/>
  <c r="G153" i="6"/>
  <c r="G152" i="6"/>
  <c r="G151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F137" i="6"/>
  <c r="F150" i="6" s="1"/>
  <c r="E137" i="6"/>
  <c r="E150" i="6" s="1"/>
  <c r="G136" i="6"/>
  <c r="G135" i="6"/>
  <c r="G134" i="6"/>
  <c r="G133" i="6"/>
  <c r="G130" i="6"/>
  <c r="G129" i="6"/>
  <c r="G128" i="6"/>
  <c r="G127" i="6"/>
  <c r="G126" i="6"/>
  <c r="G125" i="6"/>
  <c r="G124" i="6"/>
  <c r="G123" i="6"/>
  <c r="F122" i="6"/>
  <c r="F131" i="6" s="1"/>
  <c r="E122" i="6"/>
  <c r="G122" i="6" s="1"/>
  <c r="G121" i="6"/>
  <c r="G119" i="6"/>
  <c r="G118" i="6"/>
  <c r="G117" i="6"/>
  <c r="G116" i="6"/>
  <c r="G115" i="6"/>
  <c r="F115" i="6"/>
  <c r="E115" i="6"/>
  <c r="G114" i="6"/>
  <c r="G113" i="6"/>
  <c r="G112" i="6"/>
  <c r="F111" i="6"/>
  <c r="E111" i="6"/>
  <c r="G111" i="6" s="1"/>
  <c r="G110" i="6"/>
  <c r="G109" i="6"/>
  <c r="F108" i="6"/>
  <c r="F120" i="6" s="1"/>
  <c r="E108" i="6"/>
  <c r="G108" i="6" s="1"/>
  <c r="G105" i="6"/>
  <c r="G104" i="6"/>
  <c r="G103" i="6"/>
  <c r="G102" i="6"/>
  <c r="F102" i="6"/>
  <c r="E102" i="6"/>
  <c r="G101" i="6"/>
  <c r="G100" i="6"/>
  <c r="F100" i="6"/>
  <c r="E100" i="6"/>
  <c r="G99" i="6"/>
  <c r="G98" i="6"/>
  <c r="G97" i="6"/>
  <c r="F97" i="6"/>
  <c r="E97" i="6"/>
  <c r="G96" i="6"/>
  <c r="G95" i="6"/>
  <c r="G94" i="6"/>
  <c r="G93" i="6"/>
  <c r="G92" i="6"/>
  <c r="F91" i="6"/>
  <c r="E91" i="6"/>
  <c r="G91" i="6" s="1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F68" i="6"/>
  <c r="E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F45" i="6"/>
  <c r="E45" i="6"/>
  <c r="G44" i="6"/>
  <c r="G43" i="6"/>
  <c r="G42" i="6"/>
  <c r="G41" i="6"/>
  <c r="G40" i="6"/>
  <c r="G39" i="6"/>
  <c r="F38" i="6"/>
  <c r="E38" i="6"/>
  <c r="G38" i="6" s="1"/>
  <c r="G36" i="6"/>
  <c r="G35" i="6"/>
  <c r="G34" i="6"/>
  <c r="G33" i="6"/>
  <c r="F33" i="6"/>
  <c r="E33" i="6"/>
  <c r="G32" i="6"/>
  <c r="G31" i="6"/>
  <c r="G30" i="6"/>
  <c r="F29" i="6"/>
  <c r="E29" i="6"/>
  <c r="G28" i="6"/>
  <c r="G27" i="6"/>
  <c r="G26" i="6"/>
  <c r="G25" i="6"/>
  <c r="G24" i="6"/>
  <c r="G23" i="6"/>
  <c r="G19" i="6"/>
  <c r="G18" i="6"/>
  <c r="G17" i="6"/>
  <c r="G16" i="6"/>
  <c r="G15" i="6"/>
  <c r="G14" i="6"/>
  <c r="G13" i="6"/>
  <c r="G12" i="6"/>
  <c r="G11" i="6"/>
  <c r="G10" i="6"/>
  <c r="F9" i="6"/>
  <c r="F8" i="6" s="1"/>
  <c r="E9" i="6"/>
  <c r="G7" i="6"/>
  <c r="F6" i="6"/>
  <c r="E6" i="6"/>
  <c r="G6" i="6" s="1"/>
  <c r="G172" i="5"/>
  <c r="G169" i="5"/>
  <c r="F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F154" i="5"/>
  <c r="E154" i="5"/>
  <c r="G153" i="5"/>
  <c r="G152" i="5"/>
  <c r="G151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F137" i="5"/>
  <c r="F150" i="5" s="1"/>
  <c r="F168" i="5" s="1"/>
  <c r="E137" i="5"/>
  <c r="E150" i="5" s="1"/>
  <c r="G136" i="5"/>
  <c r="G135" i="5"/>
  <c r="G134" i="5"/>
  <c r="G133" i="5"/>
  <c r="G130" i="5"/>
  <c r="G129" i="5"/>
  <c r="G128" i="5"/>
  <c r="G127" i="5"/>
  <c r="G126" i="5"/>
  <c r="G125" i="5"/>
  <c r="G124" i="5"/>
  <c r="G123" i="5"/>
  <c r="F122" i="5"/>
  <c r="F131" i="5" s="1"/>
  <c r="E122" i="5"/>
  <c r="E131" i="5" s="1"/>
  <c r="G121" i="5"/>
  <c r="G119" i="5"/>
  <c r="G118" i="5"/>
  <c r="G117" i="5"/>
  <c r="G116" i="5"/>
  <c r="F115" i="5"/>
  <c r="E115" i="5"/>
  <c r="G114" i="5"/>
  <c r="G113" i="5"/>
  <c r="G112" i="5"/>
  <c r="G111" i="5"/>
  <c r="F111" i="5"/>
  <c r="E111" i="5"/>
  <c r="G110" i="5"/>
  <c r="G109" i="5"/>
  <c r="F108" i="5"/>
  <c r="F120" i="5" s="1"/>
  <c r="E108" i="5"/>
  <c r="G105" i="5"/>
  <c r="G104" i="5"/>
  <c r="G103" i="5"/>
  <c r="F102" i="5"/>
  <c r="E102" i="5"/>
  <c r="G102" i="5" s="1"/>
  <c r="G101" i="5"/>
  <c r="F100" i="5"/>
  <c r="E100" i="5"/>
  <c r="G100" i="5" s="1"/>
  <c r="G99" i="5"/>
  <c r="G98" i="5"/>
  <c r="F97" i="5"/>
  <c r="E97" i="5"/>
  <c r="G96" i="5"/>
  <c r="G95" i="5"/>
  <c r="G94" i="5"/>
  <c r="G93" i="5"/>
  <c r="G92" i="5"/>
  <c r="F91" i="5"/>
  <c r="E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F68" i="5"/>
  <c r="E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F45" i="5"/>
  <c r="E45" i="5"/>
  <c r="G44" i="5"/>
  <c r="G43" i="5"/>
  <c r="G42" i="5"/>
  <c r="G41" i="5"/>
  <c r="G40" i="5"/>
  <c r="G39" i="5"/>
  <c r="F38" i="5"/>
  <c r="E38" i="5"/>
  <c r="G36" i="5"/>
  <c r="G35" i="5"/>
  <c r="G34" i="5"/>
  <c r="F33" i="5"/>
  <c r="G33" i="5" s="1"/>
  <c r="E33" i="5"/>
  <c r="G32" i="5"/>
  <c r="G31" i="5"/>
  <c r="G30" i="5"/>
  <c r="F29" i="5"/>
  <c r="E29" i="5"/>
  <c r="G29" i="5" s="1"/>
  <c r="G28" i="5"/>
  <c r="G27" i="5"/>
  <c r="G26" i="5"/>
  <c r="G25" i="5"/>
  <c r="G24" i="5"/>
  <c r="G23" i="5"/>
  <c r="G19" i="5"/>
  <c r="G18" i="5"/>
  <c r="G17" i="5"/>
  <c r="G16" i="5"/>
  <c r="G15" i="5"/>
  <c r="G14" i="5"/>
  <c r="G13" i="5"/>
  <c r="G12" i="5"/>
  <c r="G11" i="5"/>
  <c r="G10" i="5"/>
  <c r="G9" i="5"/>
  <c r="F9" i="5"/>
  <c r="E9" i="5"/>
  <c r="E8" i="5" s="1"/>
  <c r="G7" i="5"/>
  <c r="F6" i="5"/>
  <c r="E6" i="5"/>
  <c r="G172" i="4"/>
  <c r="G169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F154" i="4"/>
  <c r="F167" i="4" s="1"/>
  <c r="E154" i="4"/>
  <c r="E167" i="4" s="1"/>
  <c r="G153" i="4"/>
  <c r="G152" i="4"/>
  <c r="G151" i="4"/>
  <c r="E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F137" i="4"/>
  <c r="F150" i="4" s="1"/>
  <c r="F168" i="4" s="1"/>
  <c r="E137" i="4"/>
  <c r="G136" i="4"/>
  <c r="G135" i="4"/>
  <c r="G134" i="4"/>
  <c r="G133" i="4"/>
  <c r="G130" i="4"/>
  <c r="G129" i="4"/>
  <c r="G128" i="4"/>
  <c r="G127" i="4"/>
  <c r="G126" i="4"/>
  <c r="G125" i="4"/>
  <c r="G124" i="4"/>
  <c r="G123" i="4"/>
  <c r="F122" i="4"/>
  <c r="F131" i="4" s="1"/>
  <c r="E122" i="4"/>
  <c r="E131" i="4" s="1"/>
  <c r="G121" i="4"/>
  <c r="G119" i="4"/>
  <c r="G118" i="4"/>
  <c r="G117" i="4"/>
  <c r="G116" i="4"/>
  <c r="G115" i="4"/>
  <c r="F115" i="4"/>
  <c r="E115" i="4"/>
  <c r="G114" i="4"/>
  <c r="G113" i="4"/>
  <c r="G112" i="4"/>
  <c r="F111" i="4"/>
  <c r="E111" i="4"/>
  <c r="G111" i="4" s="1"/>
  <c r="G110" i="4"/>
  <c r="G109" i="4"/>
  <c r="F108" i="4"/>
  <c r="F120" i="4" s="1"/>
  <c r="E108" i="4"/>
  <c r="G108" i="4" s="1"/>
  <c r="G105" i="4"/>
  <c r="G104" i="4"/>
  <c r="G103" i="4"/>
  <c r="G102" i="4"/>
  <c r="F102" i="4"/>
  <c r="E102" i="4"/>
  <c r="G101" i="4"/>
  <c r="G100" i="4"/>
  <c r="F100" i="4"/>
  <c r="E100" i="4"/>
  <c r="G99" i="4"/>
  <c r="G98" i="4"/>
  <c r="G97" i="4"/>
  <c r="F97" i="4"/>
  <c r="E97" i="4"/>
  <c r="G96" i="4"/>
  <c r="G95" i="4"/>
  <c r="G94" i="4"/>
  <c r="G93" i="4"/>
  <c r="G92" i="4"/>
  <c r="G91" i="4"/>
  <c r="F91" i="4"/>
  <c r="E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F68" i="4"/>
  <c r="E68" i="4"/>
  <c r="G68" i="4" s="1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F45" i="4"/>
  <c r="E45" i="4"/>
  <c r="G44" i="4"/>
  <c r="G43" i="4"/>
  <c r="G42" i="4"/>
  <c r="G41" i="4"/>
  <c r="G40" i="4"/>
  <c r="G39" i="4"/>
  <c r="F38" i="4"/>
  <c r="F106" i="4" s="1"/>
  <c r="E38" i="4"/>
  <c r="G38" i="4" s="1"/>
  <c r="G36" i="4"/>
  <c r="G35" i="4"/>
  <c r="G34" i="4"/>
  <c r="G33" i="4"/>
  <c r="F33" i="4"/>
  <c r="E33" i="4"/>
  <c r="G32" i="4"/>
  <c r="G31" i="4"/>
  <c r="G30" i="4"/>
  <c r="F29" i="4"/>
  <c r="E29" i="4"/>
  <c r="G28" i="4"/>
  <c r="G27" i="4"/>
  <c r="G26" i="4"/>
  <c r="G25" i="4"/>
  <c r="G24" i="4"/>
  <c r="G23" i="4"/>
  <c r="G19" i="4"/>
  <c r="G18" i="4"/>
  <c r="G17" i="4"/>
  <c r="G16" i="4"/>
  <c r="G15" i="4"/>
  <c r="G14" i="4"/>
  <c r="G13" i="4"/>
  <c r="G12" i="4"/>
  <c r="G11" i="4"/>
  <c r="G10" i="4"/>
  <c r="F9" i="4"/>
  <c r="F8" i="4" s="1"/>
  <c r="E9" i="4"/>
  <c r="G9" i="4" s="1"/>
  <c r="G7" i="4"/>
  <c r="F6" i="4"/>
  <c r="G6" i="4" s="1"/>
  <c r="E6" i="4"/>
  <c r="G172" i="3"/>
  <c r="G169" i="3"/>
  <c r="F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F154" i="3"/>
  <c r="E154" i="3"/>
  <c r="E167" i="3" s="1"/>
  <c r="G153" i="3"/>
  <c r="G152" i="3"/>
  <c r="G151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F137" i="3"/>
  <c r="F150" i="3" s="1"/>
  <c r="E137" i="3"/>
  <c r="E150" i="3" s="1"/>
  <c r="G136" i="3"/>
  <c r="G135" i="3"/>
  <c r="G134" i="3"/>
  <c r="G133" i="3"/>
  <c r="G130" i="3"/>
  <c r="G129" i="3"/>
  <c r="G128" i="3"/>
  <c r="G127" i="3"/>
  <c r="G126" i="3"/>
  <c r="G125" i="3"/>
  <c r="G124" i="3"/>
  <c r="G123" i="3"/>
  <c r="F122" i="3"/>
  <c r="F131" i="3" s="1"/>
  <c r="E122" i="3"/>
  <c r="E131" i="3" s="1"/>
  <c r="G131" i="3" s="1"/>
  <c r="G121" i="3"/>
  <c r="G119" i="3"/>
  <c r="G118" i="3"/>
  <c r="G117" i="3"/>
  <c r="G116" i="3"/>
  <c r="F115" i="3"/>
  <c r="F120" i="3" s="1"/>
  <c r="F132" i="3" s="1"/>
  <c r="E115" i="3"/>
  <c r="G115" i="3" s="1"/>
  <c r="G114" i="3"/>
  <c r="G113" i="3"/>
  <c r="G112" i="3"/>
  <c r="G111" i="3"/>
  <c r="F111" i="3"/>
  <c r="E111" i="3"/>
  <c r="G110" i="3"/>
  <c r="G109" i="3"/>
  <c r="F108" i="3"/>
  <c r="E108" i="3"/>
  <c r="E120" i="3" s="1"/>
  <c r="G105" i="3"/>
  <c r="G104" i="3"/>
  <c r="G103" i="3"/>
  <c r="F102" i="3"/>
  <c r="E102" i="3"/>
  <c r="G102" i="3" s="1"/>
  <c r="G101" i="3"/>
  <c r="F100" i="3"/>
  <c r="G99" i="3"/>
  <c r="G98" i="3"/>
  <c r="F97" i="3"/>
  <c r="E97" i="3"/>
  <c r="G97" i="3" s="1"/>
  <c r="G96" i="3"/>
  <c r="G95" i="3"/>
  <c r="G94" i="3"/>
  <c r="G93" i="3"/>
  <c r="G92" i="3"/>
  <c r="F91" i="3"/>
  <c r="E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F68" i="3"/>
  <c r="E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F45" i="3"/>
  <c r="E45" i="3"/>
  <c r="G44" i="3"/>
  <c r="G43" i="3"/>
  <c r="G42" i="3"/>
  <c r="G41" i="3"/>
  <c r="G40" i="3"/>
  <c r="G39" i="3"/>
  <c r="F38" i="3"/>
  <c r="E38" i="3"/>
  <c r="G36" i="3"/>
  <c r="G35" i="3"/>
  <c r="G34" i="3"/>
  <c r="F33" i="3"/>
  <c r="E33" i="3"/>
  <c r="G33" i="3" s="1"/>
  <c r="G32" i="3"/>
  <c r="G31" i="3"/>
  <c r="G30" i="3"/>
  <c r="G29" i="3"/>
  <c r="F29" i="3"/>
  <c r="E29" i="3"/>
  <c r="G25" i="3"/>
  <c r="G24" i="3"/>
  <c r="G23" i="3"/>
  <c r="G19" i="3"/>
  <c r="G18" i="3"/>
  <c r="G17" i="3"/>
  <c r="G16" i="3"/>
  <c r="G15" i="3"/>
  <c r="G14" i="3"/>
  <c r="G13" i="3"/>
  <c r="G12" i="3"/>
  <c r="G11" i="3"/>
  <c r="G10" i="3"/>
  <c r="G9" i="3"/>
  <c r="F9" i="3"/>
  <c r="E9" i="3"/>
  <c r="F8" i="3"/>
  <c r="E8" i="3"/>
  <c r="G7" i="3"/>
  <c r="F6" i="3"/>
  <c r="E6" i="3"/>
  <c r="G172" i="2"/>
  <c r="G169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F154" i="2"/>
  <c r="F167" i="2" s="1"/>
  <c r="E154" i="2"/>
  <c r="E167" i="2" s="1"/>
  <c r="G167" i="2" s="1"/>
  <c r="G153" i="2"/>
  <c r="G152" i="2"/>
  <c r="G151" i="2"/>
  <c r="E150" i="2"/>
  <c r="G150" i="2" s="1"/>
  <c r="G149" i="2"/>
  <c r="G148" i="2"/>
  <c r="G147" i="2"/>
  <c r="G146" i="2"/>
  <c r="G145" i="2"/>
  <c r="G144" i="2"/>
  <c r="G143" i="2"/>
  <c r="G142" i="2"/>
  <c r="G141" i="2"/>
  <c r="G140" i="2"/>
  <c r="G139" i="2"/>
  <c r="G138" i="2"/>
  <c r="F137" i="2"/>
  <c r="F150" i="2" s="1"/>
  <c r="E137" i="2"/>
  <c r="G137" i="2" s="1"/>
  <c r="G136" i="2"/>
  <c r="G135" i="2"/>
  <c r="G134" i="2"/>
  <c r="G133" i="2"/>
  <c r="F131" i="2"/>
  <c r="G130" i="2"/>
  <c r="G129" i="2"/>
  <c r="G128" i="2"/>
  <c r="G127" i="2"/>
  <c r="G126" i="2"/>
  <c r="G125" i="2"/>
  <c r="G124" i="2"/>
  <c r="G123" i="2"/>
  <c r="F122" i="2"/>
  <c r="E122" i="2"/>
  <c r="E131" i="2" s="1"/>
  <c r="G121" i="2"/>
  <c r="E120" i="2"/>
  <c r="E132" i="2" s="1"/>
  <c r="G119" i="2"/>
  <c r="G118" i="2"/>
  <c r="G117" i="2"/>
  <c r="G116" i="2"/>
  <c r="G115" i="2"/>
  <c r="F115" i="2"/>
  <c r="E115" i="2"/>
  <c r="G114" i="2"/>
  <c r="G113" i="2"/>
  <c r="G112" i="2"/>
  <c r="F111" i="2"/>
  <c r="E111" i="2"/>
  <c r="G111" i="2" s="1"/>
  <c r="G110" i="2"/>
  <c r="G109" i="2"/>
  <c r="G108" i="2"/>
  <c r="F120" i="2"/>
  <c r="F132" i="2" s="1"/>
  <c r="G105" i="2"/>
  <c r="G104" i="2"/>
  <c r="G103" i="2"/>
  <c r="G102" i="2"/>
  <c r="F102" i="2"/>
  <c r="E102" i="2"/>
  <c r="G101" i="2"/>
  <c r="G100" i="2"/>
  <c r="F100" i="2"/>
  <c r="E100" i="2"/>
  <c r="G99" i="2"/>
  <c r="G98" i="2"/>
  <c r="G97" i="2"/>
  <c r="F97" i="2"/>
  <c r="E97" i="2"/>
  <c r="G96" i="2"/>
  <c r="G95" i="2"/>
  <c r="G94" i="2"/>
  <c r="G93" i="2"/>
  <c r="G92" i="2"/>
  <c r="F91" i="2"/>
  <c r="E91" i="2"/>
  <c r="G91" i="2" s="1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F68" i="2"/>
  <c r="E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F45" i="2"/>
  <c r="E45" i="2"/>
  <c r="G45" i="2" s="1"/>
  <c r="G44" i="2"/>
  <c r="G43" i="2"/>
  <c r="G42" i="2"/>
  <c r="G41" i="2"/>
  <c r="G40" i="2"/>
  <c r="G39" i="2"/>
  <c r="F38" i="2"/>
  <c r="E38" i="2"/>
  <c r="G36" i="2"/>
  <c r="G35" i="2"/>
  <c r="G34" i="2"/>
  <c r="G33" i="2"/>
  <c r="F33" i="2"/>
  <c r="E33" i="2"/>
  <c r="G32" i="2"/>
  <c r="G31" i="2"/>
  <c r="G30" i="2"/>
  <c r="F29" i="2"/>
  <c r="E29" i="2"/>
  <c r="G29" i="2" s="1"/>
  <c r="G28" i="2"/>
  <c r="G27" i="2"/>
  <c r="G26" i="2"/>
  <c r="G25" i="2"/>
  <c r="G24" i="2"/>
  <c r="G23" i="2"/>
  <c r="G19" i="2"/>
  <c r="G18" i="2"/>
  <c r="G17" i="2"/>
  <c r="G16" i="2"/>
  <c r="G15" i="2"/>
  <c r="G14" i="2"/>
  <c r="G13" i="2"/>
  <c r="G12" i="2"/>
  <c r="G11" i="2"/>
  <c r="G10" i="2"/>
  <c r="F9" i="2"/>
  <c r="E9" i="2"/>
  <c r="G9" i="2" s="1"/>
  <c r="F8" i="2"/>
  <c r="G7" i="2"/>
  <c r="F6" i="2"/>
  <c r="E6" i="2"/>
  <c r="G6" i="2" s="1"/>
  <c r="G172" i="1"/>
  <c r="G169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F154" i="1"/>
  <c r="F167" i="1" s="1"/>
  <c r="E154" i="1"/>
  <c r="E167" i="1" s="1"/>
  <c r="G153" i="1"/>
  <c r="G152" i="1"/>
  <c r="G151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F137" i="1"/>
  <c r="F150" i="1" s="1"/>
  <c r="E150" i="1"/>
  <c r="G136" i="1"/>
  <c r="G135" i="1"/>
  <c r="G134" i="1"/>
  <c r="G133" i="1"/>
  <c r="G130" i="1"/>
  <c r="G129" i="1"/>
  <c r="G128" i="1"/>
  <c r="G127" i="1"/>
  <c r="G126" i="1"/>
  <c r="G125" i="1"/>
  <c r="G124" i="1"/>
  <c r="G123" i="1"/>
  <c r="F122" i="1"/>
  <c r="F131" i="1" s="1"/>
  <c r="E122" i="1"/>
  <c r="E131" i="1" s="1"/>
  <c r="G121" i="1"/>
  <c r="G119" i="1"/>
  <c r="G118" i="1"/>
  <c r="G117" i="1"/>
  <c r="G116" i="1"/>
  <c r="F115" i="1"/>
  <c r="F120" i="1" s="1"/>
  <c r="E115" i="1"/>
  <c r="G114" i="1"/>
  <c r="G113" i="1"/>
  <c r="G112" i="1"/>
  <c r="F111" i="1"/>
  <c r="E111" i="1"/>
  <c r="G111" i="1" s="1"/>
  <c r="G110" i="1"/>
  <c r="G109" i="1"/>
  <c r="F108" i="1"/>
  <c r="E108" i="1"/>
  <c r="E120" i="1" s="1"/>
  <c r="G105" i="1"/>
  <c r="G104" i="1"/>
  <c r="G103" i="1"/>
  <c r="F102" i="1"/>
  <c r="F100" i="1" s="1"/>
  <c r="E102" i="1"/>
  <c r="G102" i="1" s="1"/>
  <c r="G101" i="1"/>
  <c r="G99" i="1"/>
  <c r="G98" i="1"/>
  <c r="F97" i="1"/>
  <c r="E97" i="1"/>
  <c r="G97" i="1" s="1"/>
  <c r="G96" i="1"/>
  <c r="G95" i="1"/>
  <c r="G94" i="1"/>
  <c r="G93" i="1"/>
  <c r="G92" i="1"/>
  <c r="F91" i="1"/>
  <c r="E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F68" i="1"/>
  <c r="E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F45" i="1"/>
  <c r="E45" i="1"/>
  <c r="G45" i="1" s="1"/>
  <c r="G44" i="1"/>
  <c r="G43" i="1"/>
  <c r="G42" i="1"/>
  <c r="G41" i="1"/>
  <c r="G40" i="1"/>
  <c r="G39" i="1"/>
  <c r="F38" i="1"/>
  <c r="E38" i="1"/>
  <c r="G36" i="1"/>
  <c r="G35" i="1"/>
  <c r="G34" i="1"/>
  <c r="F33" i="1"/>
  <c r="E33" i="1"/>
  <c r="G32" i="1"/>
  <c r="G31" i="1"/>
  <c r="G30" i="1"/>
  <c r="F29" i="1"/>
  <c r="E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F9" i="1"/>
  <c r="F8" i="1" s="1"/>
  <c r="E9" i="1"/>
  <c r="G7" i="1"/>
  <c r="F6" i="1"/>
  <c r="E6" i="1"/>
  <c r="G154" i="10" l="1"/>
  <c r="F132" i="10"/>
  <c r="G122" i="10"/>
  <c r="G68" i="10"/>
  <c r="F106" i="10"/>
  <c r="F107" i="10" s="1"/>
  <c r="G38" i="10"/>
  <c r="F168" i="9"/>
  <c r="F132" i="9"/>
  <c r="G131" i="9"/>
  <c r="G122" i="9"/>
  <c r="E106" i="9"/>
  <c r="F106" i="9"/>
  <c r="G29" i="9"/>
  <c r="E37" i="9"/>
  <c r="F8" i="9"/>
  <c r="E150" i="8"/>
  <c r="G150" i="8" s="1"/>
  <c r="F106" i="8"/>
  <c r="G38" i="8"/>
  <c r="F37" i="8"/>
  <c r="F168" i="7"/>
  <c r="G122" i="7"/>
  <c r="G115" i="7"/>
  <c r="F120" i="7"/>
  <c r="F132" i="7" s="1"/>
  <c r="G45" i="7"/>
  <c r="E106" i="7"/>
  <c r="F106" i="7"/>
  <c r="G9" i="7"/>
  <c r="G29" i="7"/>
  <c r="E37" i="7"/>
  <c r="E107" i="7" s="1"/>
  <c r="F168" i="6"/>
  <c r="G137" i="6"/>
  <c r="F132" i="6"/>
  <c r="E120" i="6"/>
  <c r="E132" i="6" s="1"/>
  <c r="G132" i="6" s="1"/>
  <c r="G68" i="6"/>
  <c r="F37" i="6"/>
  <c r="G150" i="5"/>
  <c r="G122" i="5"/>
  <c r="F132" i="5"/>
  <c r="G68" i="5"/>
  <c r="G45" i="5"/>
  <c r="G131" i="4"/>
  <c r="F132" i="4"/>
  <c r="G150" i="4"/>
  <c r="E120" i="4"/>
  <c r="E132" i="4" s="1"/>
  <c r="G45" i="4"/>
  <c r="G29" i="4"/>
  <c r="F168" i="3"/>
  <c r="G167" i="3"/>
  <c r="G122" i="3"/>
  <c r="G91" i="3"/>
  <c r="G45" i="3"/>
  <c r="F106" i="3"/>
  <c r="E37" i="3"/>
  <c r="G154" i="2"/>
  <c r="F168" i="2"/>
  <c r="G131" i="2"/>
  <c r="G68" i="2"/>
  <c r="F106" i="2"/>
  <c r="G38" i="2"/>
  <c r="F168" i="1"/>
  <c r="G167" i="1"/>
  <c r="F132" i="1"/>
  <c r="G122" i="1"/>
  <c r="G131" i="1"/>
  <c r="G68" i="1"/>
  <c r="G29" i="1"/>
  <c r="E37" i="1"/>
  <c r="F37" i="2"/>
  <c r="F37" i="3"/>
  <c r="F37" i="7"/>
  <c r="G8" i="9"/>
  <c r="F37" i="4"/>
  <c r="F107" i="4" s="1"/>
  <c r="F171" i="4" s="1"/>
  <c r="F173" i="4" s="1"/>
  <c r="E37" i="5"/>
  <c r="F37" i="9"/>
  <c r="F107" i="9" s="1"/>
  <c r="F171" i="9" s="1"/>
  <c r="F173" i="9" s="1"/>
  <c r="G8" i="3"/>
  <c r="G8" i="7"/>
  <c r="G9" i="1"/>
  <c r="R68" i="11"/>
  <c r="R66" i="11"/>
  <c r="F37" i="1"/>
  <c r="F106" i="1"/>
  <c r="E100" i="1"/>
  <c r="G100" i="1" s="1"/>
  <c r="G8" i="1"/>
  <c r="G91" i="1"/>
  <c r="G33" i="1"/>
  <c r="G115" i="1"/>
  <c r="G120" i="1"/>
  <c r="E132" i="1"/>
  <c r="E168" i="1"/>
  <c r="G150" i="1"/>
  <c r="E132" i="3"/>
  <c r="G132" i="3" s="1"/>
  <c r="G120" i="3"/>
  <c r="E168" i="3"/>
  <c r="G150" i="3"/>
  <c r="G132" i="2"/>
  <c r="G132" i="4"/>
  <c r="E106" i="2"/>
  <c r="E100" i="3"/>
  <c r="G100" i="3" s="1"/>
  <c r="G150" i="7"/>
  <c r="G6" i="1"/>
  <c r="G137" i="1"/>
  <c r="E8" i="2"/>
  <c r="G6" i="3"/>
  <c r="G137" i="3"/>
  <c r="E8" i="4"/>
  <c r="E168" i="4"/>
  <c r="G168" i="4" s="1"/>
  <c r="F8" i="5"/>
  <c r="G8" i="5" s="1"/>
  <c r="G115" i="5"/>
  <c r="G131" i="5"/>
  <c r="G29" i="6"/>
  <c r="G131" i="7"/>
  <c r="F168" i="8"/>
  <c r="F168" i="10"/>
  <c r="E168" i="2"/>
  <c r="E106" i="4"/>
  <c r="G106" i="4" s="1"/>
  <c r="G38" i="1"/>
  <c r="G108" i="1"/>
  <c r="G154" i="1"/>
  <c r="G120" i="2"/>
  <c r="G122" i="2"/>
  <c r="G38" i="3"/>
  <c r="G108" i="3"/>
  <c r="G154" i="3"/>
  <c r="G120" i="4"/>
  <c r="G122" i="4"/>
  <c r="G167" i="4"/>
  <c r="E106" i="5"/>
  <c r="G38" i="5"/>
  <c r="G97" i="5"/>
  <c r="F106" i="6"/>
  <c r="G45" i="6"/>
  <c r="G150" i="6"/>
  <c r="G167" i="6"/>
  <c r="G167" i="8"/>
  <c r="E132" i="7"/>
  <c r="F106" i="5"/>
  <c r="G91" i="5"/>
  <c r="E120" i="5"/>
  <c r="G108" i="5"/>
  <c r="G154" i="5"/>
  <c r="E167" i="5"/>
  <c r="G167" i="5" s="1"/>
  <c r="G9" i="6"/>
  <c r="E8" i="6"/>
  <c r="G8" i="6" s="1"/>
  <c r="E132" i="9"/>
  <c r="G120" i="9"/>
  <c r="G150" i="9"/>
  <c r="G167" i="10"/>
  <c r="E131" i="6"/>
  <c r="G131" i="6" s="1"/>
  <c r="E167" i="7"/>
  <c r="G167" i="7" s="1"/>
  <c r="E131" i="8"/>
  <c r="G131" i="8" s="1"/>
  <c r="E167" i="9"/>
  <c r="G167" i="9" s="1"/>
  <c r="E131" i="10"/>
  <c r="G131" i="10" s="1"/>
  <c r="E106" i="6"/>
  <c r="E168" i="6"/>
  <c r="G168" i="6" s="1"/>
  <c r="E106" i="8"/>
  <c r="E168" i="8"/>
  <c r="E106" i="10"/>
  <c r="E168" i="10"/>
  <c r="G168" i="10" s="1"/>
  <c r="G6" i="5"/>
  <c r="G137" i="5"/>
  <c r="G6" i="7"/>
  <c r="G137" i="7"/>
  <c r="E8" i="8"/>
  <c r="G8" i="8" s="1"/>
  <c r="G6" i="9"/>
  <c r="G137" i="9"/>
  <c r="E8" i="10"/>
  <c r="G8" i="10" s="1"/>
  <c r="G38" i="7"/>
  <c r="G108" i="7"/>
  <c r="G120" i="8"/>
  <c r="G38" i="9"/>
  <c r="G108" i="9"/>
  <c r="G120" i="10"/>
  <c r="F171" i="10" l="1"/>
  <c r="F173" i="10" s="1"/>
  <c r="G106" i="10"/>
  <c r="G132" i="9"/>
  <c r="G106" i="9"/>
  <c r="E107" i="9"/>
  <c r="G107" i="9" s="1"/>
  <c r="G37" i="9"/>
  <c r="G106" i="8"/>
  <c r="F107" i="8"/>
  <c r="F171" i="8" s="1"/>
  <c r="F173" i="8" s="1"/>
  <c r="G120" i="7"/>
  <c r="G132" i="7"/>
  <c r="F107" i="7"/>
  <c r="F171" i="7" s="1"/>
  <c r="F173" i="7" s="1"/>
  <c r="G106" i="7"/>
  <c r="G37" i="7"/>
  <c r="G120" i="6"/>
  <c r="G106" i="6"/>
  <c r="F107" i="6"/>
  <c r="F171" i="6" s="1"/>
  <c r="F173" i="6" s="1"/>
  <c r="E107" i="5"/>
  <c r="G168" i="3"/>
  <c r="F107" i="3"/>
  <c r="F171" i="3" s="1"/>
  <c r="F173" i="3" s="1"/>
  <c r="G37" i="3"/>
  <c r="G168" i="2"/>
  <c r="G106" i="2"/>
  <c r="F107" i="2"/>
  <c r="F171" i="2" s="1"/>
  <c r="F173" i="2" s="1"/>
  <c r="G168" i="1"/>
  <c r="G132" i="1"/>
  <c r="F107" i="1"/>
  <c r="F171" i="1" s="1"/>
  <c r="F173" i="1" s="1"/>
  <c r="F37" i="5"/>
  <c r="F107" i="5" s="1"/>
  <c r="F171" i="5" s="1"/>
  <c r="F173" i="5" s="1"/>
  <c r="E106" i="1"/>
  <c r="G106" i="1" s="1"/>
  <c r="E37" i="4"/>
  <c r="G8" i="4"/>
  <c r="E132" i="10"/>
  <c r="G132" i="10" s="1"/>
  <c r="E132" i="8"/>
  <c r="G132" i="8" s="1"/>
  <c r="E37" i="10"/>
  <c r="E168" i="5"/>
  <c r="G168" i="5" s="1"/>
  <c r="E37" i="2"/>
  <c r="G8" i="2"/>
  <c r="E168" i="7"/>
  <c r="G168" i="7" s="1"/>
  <c r="G168" i="8"/>
  <c r="E168" i="9"/>
  <c r="G168" i="9" s="1"/>
  <c r="E37" i="6"/>
  <c r="G120" i="5"/>
  <c r="E132" i="5"/>
  <c r="G132" i="5" s="1"/>
  <c r="E37" i="8"/>
  <c r="G106" i="5"/>
  <c r="E106" i="3"/>
  <c r="E171" i="9" l="1"/>
  <c r="E173" i="9" s="1"/>
  <c r="G173" i="9" s="1"/>
  <c r="E171" i="7"/>
  <c r="E173" i="7" s="1"/>
  <c r="G173" i="7" s="1"/>
  <c r="G107" i="7"/>
  <c r="G37" i="5"/>
  <c r="G107" i="5"/>
  <c r="G37" i="1"/>
  <c r="E107" i="1"/>
  <c r="G37" i="10"/>
  <c r="E107" i="10"/>
  <c r="G106" i="3"/>
  <c r="E107" i="3"/>
  <c r="G37" i="8"/>
  <c r="E107" i="8"/>
  <c r="E107" i="2"/>
  <c r="G37" i="2"/>
  <c r="G37" i="6"/>
  <c r="E107" i="6"/>
  <c r="E107" i="4"/>
  <c r="G37" i="4"/>
  <c r="E171" i="5"/>
  <c r="G171" i="9" l="1"/>
  <c r="G171" i="7"/>
  <c r="E171" i="1"/>
  <c r="G107" i="1"/>
  <c r="G107" i="6"/>
  <c r="E171" i="6"/>
  <c r="G107" i="8"/>
  <c r="E171" i="8"/>
  <c r="G107" i="10"/>
  <c r="E171" i="10"/>
  <c r="E173" i="5"/>
  <c r="G173" i="5" s="1"/>
  <c r="G171" i="5"/>
  <c r="G107" i="3"/>
  <c r="E171" i="3"/>
  <c r="E171" i="4"/>
  <c r="G107" i="4"/>
  <c r="E171" i="2"/>
  <c r="G107" i="2"/>
  <c r="G171" i="1" l="1"/>
  <c r="E173" i="1"/>
  <c r="G173" i="1" s="1"/>
  <c r="G171" i="8"/>
  <c r="E173" i="8"/>
  <c r="G173" i="8" s="1"/>
  <c r="G171" i="4"/>
  <c r="E173" i="4"/>
  <c r="G173" i="4" s="1"/>
  <c r="G171" i="3"/>
  <c r="E173" i="3"/>
  <c r="G173" i="3" s="1"/>
  <c r="G171" i="10"/>
  <c r="E173" i="10"/>
  <c r="G173" i="10" s="1"/>
  <c r="G171" i="6"/>
  <c r="E173" i="6"/>
  <c r="G173" i="6" s="1"/>
  <c r="G171" i="2"/>
  <c r="E173" i="2"/>
  <c r="G173" i="2" s="1"/>
  <c r="R29" i="11"/>
  <c r="R30" i="11"/>
  <c r="R28" i="11"/>
  <c r="R31" i="11"/>
</calcChain>
</file>

<file path=xl/sharedStrings.xml><?xml version="1.0" encoding="utf-8"?>
<sst xmlns="http://schemas.openxmlformats.org/spreadsheetml/2006/main" count="2205" uniqueCount="216">
  <si>
    <t>第一号第四様式（第十七条第四項関係）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</si>
  <si>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法人本部  資金収支計算書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</si>
  <si>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</si>
  <si>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</si>
  <si>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</si>
  <si>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</si>
  <si>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</si>
  <si>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</si>
  <si>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</si>
  <si>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</si>
  <si>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就労支援事業収入</t>
  </si>
  <si>
    <t>　就労支援事業収入</t>
  </si>
  <si>
    <t>障害福祉サービス等事業収入</t>
  </si>
  <si>
    <t>　自立支援給付費収入</t>
  </si>
  <si>
    <t>　　介護給付費収入</t>
  </si>
  <si>
    <t>　　特例介護給付費収入</t>
  </si>
  <si>
    <t>　　訓練等給付費収入</t>
  </si>
  <si>
    <t>　　特例訓練等給付費収入</t>
  </si>
  <si>
    <t>　　地域相談支援給付費収入</t>
  </si>
  <si>
    <t>　　特例地域相談支援給付費収入</t>
  </si>
  <si>
    <t>　　計画相談支援給付費収入</t>
  </si>
  <si>
    <t>　　特例計画相談支援給付費収入</t>
  </si>
  <si>
    <t>　利用者負担金収入</t>
  </si>
  <si>
    <t>　特定費用収入</t>
  </si>
  <si>
    <t>　その他の事業収入</t>
  </si>
  <si>
    <t>　　受託事業収入</t>
  </si>
  <si>
    <t>　　その他の事業収入</t>
  </si>
  <si>
    <t>　（保険等査定減）</t>
  </si>
  <si>
    <t>借入金利息補助金収入</t>
  </si>
  <si>
    <t>経常経費寄附金収入</t>
  </si>
  <si>
    <t>受取利息配当金収入</t>
  </si>
  <si>
    <t>その他の収入</t>
  </si>
  <si>
    <t>　受入研修費収入</t>
  </si>
  <si>
    <t>　利用者等外給食費収入</t>
  </si>
  <si>
    <t>　雑収入</t>
  </si>
  <si>
    <t>流動資産評価益等による資金増加額</t>
  </si>
  <si>
    <t>　有価証券売却益</t>
  </si>
  <si>
    <t>　有価証券評価益</t>
  </si>
  <si>
    <t>　為替差益</t>
  </si>
  <si>
    <t>事業活動収入計（１）</t>
  </si>
  <si>
    <t>支出</t>
  </si>
  <si>
    <t>人件費支出</t>
  </si>
  <si>
    <t>　役員報酬支出</t>
  </si>
  <si>
    <t>　職員給料支出</t>
  </si>
  <si>
    <t>　職員賞与支出</t>
  </si>
  <si>
    <t>　非常勤職員給与支出</t>
  </si>
  <si>
    <t>　退職給付支出</t>
  </si>
  <si>
    <t>　法定福利費支出</t>
  </si>
  <si>
    <t>事業費支出</t>
  </si>
  <si>
    <t>　給食費支出</t>
  </si>
  <si>
    <t>　介護用品費支出</t>
  </si>
  <si>
    <t>　医薬品費支出</t>
  </si>
  <si>
    <t>　診療・療養等材料費支出</t>
  </si>
  <si>
    <t>　保健衛生費支出</t>
  </si>
  <si>
    <t>　医療費支出</t>
  </si>
  <si>
    <t>　被服費支出</t>
  </si>
  <si>
    <t>　教養娯楽費支出</t>
  </si>
  <si>
    <t>　日用品費支出</t>
  </si>
  <si>
    <t>　保育材料費支出</t>
  </si>
  <si>
    <t>　本人支給金支出</t>
  </si>
  <si>
    <t>　水道光熱費支出</t>
  </si>
  <si>
    <t>　燃料費支出</t>
  </si>
  <si>
    <t>　消耗器具備品費支出</t>
  </si>
  <si>
    <t>　保険料支出</t>
  </si>
  <si>
    <t>　賃借料支出</t>
  </si>
  <si>
    <t>　教育指導費支出</t>
  </si>
  <si>
    <t>　就職支度費支出</t>
  </si>
  <si>
    <t>　葬祭費支出</t>
  </si>
  <si>
    <t>　車輌費支出</t>
  </si>
  <si>
    <t>　管理費返還支出</t>
  </si>
  <si>
    <t>　雑支出</t>
  </si>
  <si>
    <t>事務費支出</t>
  </si>
  <si>
    <t>　福利厚生費支出</t>
  </si>
  <si>
    <t>　職員被服費支出</t>
  </si>
  <si>
    <t>　旅費交通費支出</t>
  </si>
  <si>
    <t>　研修研究費支出</t>
  </si>
  <si>
    <t>　事務消耗品費支出</t>
  </si>
  <si>
    <t>　印刷製本費支出</t>
  </si>
  <si>
    <t>　修繕費支出</t>
  </si>
  <si>
    <t>　通信運搬費支出</t>
  </si>
  <si>
    <t>　会議費支出</t>
  </si>
  <si>
    <t>　広報費支出</t>
  </si>
  <si>
    <t>　業務委託費支出</t>
  </si>
  <si>
    <t>　手数料支出</t>
  </si>
  <si>
    <t>　土地・建物賃借料支出</t>
  </si>
  <si>
    <t>　租税公課支出</t>
  </si>
  <si>
    <t>　保守料支出</t>
  </si>
  <si>
    <t>　渉外費支出</t>
  </si>
  <si>
    <t>　諸会費支出</t>
  </si>
  <si>
    <t>就労支援事業支出</t>
  </si>
  <si>
    <t>　就労支援事業販売原価支出</t>
  </si>
  <si>
    <t>　就労支援事業販管費支出</t>
  </si>
  <si>
    <t>授産事業支出</t>
  </si>
  <si>
    <t>利用者負担軽減額</t>
  </si>
  <si>
    <t>支払利息支出</t>
  </si>
  <si>
    <t>その他の支出</t>
  </si>
  <si>
    <t>　利用者等外給食費支出</t>
  </si>
  <si>
    <t>流動資産評価損等による資金減少額</t>
  </si>
  <si>
    <t>　有価証券売却損</t>
  </si>
  <si>
    <t>　資産評価損</t>
  </si>
  <si>
    <t>　　有価証券評価損</t>
  </si>
  <si>
    <t>　為替差損</t>
  </si>
  <si>
    <t>　徴収不能額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</si>
  <si>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</si>
  <si>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</si>
  <si>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</si>
  <si>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</si>
  <si>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　施設整備等補助金収入</t>
  </si>
  <si>
    <t>　設備資金借入金元金償還補助金収入</t>
  </si>
  <si>
    <t>施設整備等寄附金収入</t>
  </si>
  <si>
    <t>　施設整備等寄附金収入</t>
  </si>
  <si>
    <t>　設備資金借入金元金償還寄附金収入</t>
  </si>
  <si>
    <t>設備資金借入金収入</t>
  </si>
  <si>
    <t>固定資産売却収入</t>
  </si>
  <si>
    <t>　車輌運搬具売却収入</t>
  </si>
  <si>
    <t>　器具及び備品売却収入</t>
  </si>
  <si>
    <t>　その他の固定資産売却収入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</si>
  <si>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</si>
  <si>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</si>
  <si>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</si>
  <si>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</si>
  <si>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　土地取得支出</t>
  </si>
  <si>
    <t>　建物取得支出</t>
  </si>
  <si>
    <t>　車輌運搬具取得支出</t>
  </si>
  <si>
    <t>　器具及び備品取得支出</t>
  </si>
  <si>
    <t>　その他の固定資産取得支出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</si>
  <si>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</si>
  <si>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</si>
  <si>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</si>
  <si>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</si>
  <si>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</si>
  <si>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</si>
  <si>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</si>
  <si>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</si>
  <si>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長期貸付金回収収入</t>
  </si>
  <si>
    <t>投資有価証券売却収入</t>
  </si>
  <si>
    <t>積立資産取崩収入</t>
  </si>
  <si>
    <t>　退職給付引当資産取崩収入</t>
  </si>
  <si>
    <t>　長期預り金積立資産取崩収入</t>
  </si>
  <si>
    <t>　施設充実積立資産取崩収入</t>
  </si>
  <si>
    <t>　設備等整備積立資産取崩収入</t>
  </si>
  <si>
    <t>　基盤整備積立資産取崩収入</t>
  </si>
  <si>
    <t>事業区分間長期借入金収入</t>
  </si>
  <si>
    <t>拠点区分間長期借入金収入</t>
  </si>
  <si>
    <t>事業区分間長期貸付金回収収入</t>
  </si>
  <si>
    <t>拠点区分間長期貸付金回収収入</t>
  </si>
  <si>
    <t>事業区分間繰入金収入</t>
  </si>
  <si>
    <t>拠点区分間繰入金収入</t>
  </si>
  <si>
    <t>その他の活動による収入</t>
  </si>
  <si>
    <t>その他の活動収入計（７）</t>
  </si>
  <si>
    <t>長期運営資金借入金元金償還支出</t>
  </si>
  <si>
    <t>長期貸付金支出</t>
  </si>
  <si>
    <t>投資有価証券取得支出</t>
  </si>
  <si>
    <t>積立資産支出</t>
  </si>
  <si>
    <t>　退職給付引当資産支出</t>
  </si>
  <si>
    <t>　長期預り金積立資産支出</t>
  </si>
  <si>
    <t>　施設充実積立資産積立支出</t>
  </si>
  <si>
    <t>　設備等整備積立資産積立支出</t>
  </si>
  <si>
    <t>　基盤整備積立資産積立支出</t>
  </si>
  <si>
    <t>事業区分間長期貸付金支出</t>
  </si>
  <si>
    <t>拠点区分間長期貸付金支出</t>
  </si>
  <si>
    <t>事業区分間長期借入金返済支出</t>
  </si>
  <si>
    <t>拠点区分間長期借入金返済支出</t>
  </si>
  <si>
    <t>事業区分間繰入金支出</t>
  </si>
  <si>
    <t>拠点区分間繰入金支出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</si>
  <si>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</si>
  <si>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</si>
  <si>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</si>
  <si>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</si>
  <si>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</si>
  <si>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</si>
  <si>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</si>
  <si>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ラポール安倍川  資金収支計算書</t>
    <phoneticPr fontId="4"/>
  </si>
  <si>
    <t>（単位：円）</t>
    <phoneticPr fontId="4"/>
  </si>
  <si>
    <t>ラポール古庄  資金収支計算書</t>
    <phoneticPr fontId="4"/>
  </si>
  <si>
    <t>（単位：円）</t>
    <phoneticPr fontId="4"/>
  </si>
  <si>
    <t>ラポールたけみ  資金収支計算書</t>
    <phoneticPr fontId="4"/>
  </si>
  <si>
    <t>（単位：円）</t>
    <phoneticPr fontId="4"/>
  </si>
  <si>
    <t>ラポールあおい  資金収支計算書</t>
    <phoneticPr fontId="4"/>
  </si>
  <si>
    <t>（単位：円）</t>
    <phoneticPr fontId="4"/>
  </si>
  <si>
    <t>ラポール川原  資金収支計算書</t>
    <phoneticPr fontId="4"/>
  </si>
  <si>
    <t>（単位：円）</t>
    <phoneticPr fontId="4"/>
  </si>
  <si>
    <t>ラポール・ファーム  資金収支計算書</t>
    <phoneticPr fontId="4"/>
  </si>
  <si>
    <t>ラポール・チャクラ  資金収支計算書</t>
    <phoneticPr fontId="4"/>
  </si>
  <si>
    <t>（単位：円）</t>
    <phoneticPr fontId="4"/>
  </si>
  <si>
    <t>ラポール・タスカ  資金収支計算書</t>
    <phoneticPr fontId="4"/>
  </si>
  <si>
    <t>チャイム  資金収支計算書</t>
    <phoneticPr fontId="4"/>
  </si>
  <si>
    <t>第一号第三様式（第十七条第四項関係）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サン</t>
    </rPh>
    <rPh sb="5" eb="7">
      <t>ヨウシキ</t>
    </rPh>
    <phoneticPr fontId="4"/>
  </si>
  <si>
    <t>社会福祉事業  資金収支内訳表</t>
    <phoneticPr fontId="4"/>
  </si>
  <si>
    <t>法人本部</t>
    <phoneticPr fontId="2"/>
  </si>
  <si>
    <t>ラポール安倍川</t>
    <phoneticPr fontId="2"/>
  </si>
  <si>
    <t>ラポール古庄</t>
    <phoneticPr fontId="2"/>
  </si>
  <si>
    <t>ラポールたけみ</t>
    <phoneticPr fontId="2"/>
  </si>
  <si>
    <t>ラポールあおい</t>
    <phoneticPr fontId="2"/>
  </si>
  <si>
    <t>ラポール川原</t>
    <phoneticPr fontId="2"/>
  </si>
  <si>
    <t>ラポール・ファーム</t>
    <phoneticPr fontId="2"/>
  </si>
  <si>
    <t>ラポール・チャクラ</t>
    <phoneticPr fontId="2"/>
  </si>
  <si>
    <t>ラポール・タスカ</t>
    <phoneticPr fontId="2"/>
  </si>
  <si>
    <t>チャイム</t>
    <phoneticPr fontId="2"/>
  </si>
  <si>
    <t>合計</t>
    <rPh sb="0" eb="2">
      <t>ゴウケイ</t>
    </rPh>
    <phoneticPr fontId="1"/>
  </si>
  <si>
    <t>内部取引消去</t>
    <rPh sb="0" eb="2">
      <t>ナイブ</t>
    </rPh>
    <rPh sb="2" eb="4">
      <t>トリヒキ</t>
    </rPh>
    <rPh sb="4" eb="6">
      <t>ショウキョ</t>
    </rPh>
    <phoneticPr fontId="1"/>
  </si>
  <si>
    <t>事業区分合計</t>
    <rPh sb="0" eb="2">
      <t>ジギョウ</t>
    </rPh>
    <rPh sb="2" eb="4">
      <t>クブン</t>
    </rPh>
    <rPh sb="4" eb="6">
      <t>ゴウケイ</t>
    </rPh>
    <phoneticPr fontId="1"/>
  </si>
  <si>
    <t>当期資金収支差額合計（１０）＝（３）＋（６）＋（９）</t>
    <phoneticPr fontId="2"/>
  </si>
  <si>
    <t>前期末支払資金残高（１１）</t>
    <phoneticPr fontId="2"/>
  </si>
  <si>
    <t>当期末支払資金残高（１０）＋（１１）</t>
    <phoneticPr fontId="2"/>
  </si>
  <si>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</si>
  <si>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資金収支計算書</t>
    <phoneticPr fontId="4"/>
  </si>
  <si>
    <t>（単位：円）</t>
    <phoneticPr fontId="4"/>
  </si>
  <si>
    <t>（自）平成30年4月1日  （至）平成31年3月31日</t>
    <phoneticPr fontId="4"/>
  </si>
  <si>
    <t>ラポールみなみ</t>
    <phoneticPr fontId="2"/>
  </si>
  <si>
    <t>（自）平成30年4月1日  （至）平成31年3月31日</t>
    <phoneticPr fontId="4"/>
  </si>
  <si>
    <t>　　補助金事業収入(公費)</t>
    <rPh sb="10" eb="11">
      <t>コウ</t>
    </rPh>
    <rPh sb="11" eb="12">
      <t>ヒ</t>
    </rPh>
    <phoneticPr fontId="2"/>
  </si>
  <si>
    <t>　　補助金事業収入(一般)</t>
    <rPh sb="10" eb="12">
      <t>イッパン</t>
    </rPh>
    <phoneticPr fontId="2"/>
  </si>
  <si>
    <t>ラポールみなみ  資金収支計算書</t>
    <phoneticPr fontId="4"/>
  </si>
  <si>
    <t>社会福祉法人　静岡手をつなぐ育成の会</t>
    <phoneticPr fontId="2"/>
  </si>
  <si>
    <t>社会福祉法人　静岡手をつなぐ育成の会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</si>
</sst>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shrinkToFit="1"/>
    </xf>
    <xf numFmtId="176" fontId="9" fillId="0" borderId="2" xfId="2" applyNumberFormat="1" applyFont="1" applyFill="1" applyBorder="1" applyAlignment="1" applyProtection="1">
      <alignment vertical="center" shrinkToFit="1"/>
      <protection locked="0"/>
    </xf>
    <xf numFmtId="0" fontId="7" fillId="0" borderId="3" xfId="2" applyFont="1" applyFill="1" applyBorder="1" applyAlignment="1">
      <alignment vertical="center" shrinkToFit="1"/>
    </xf>
    <xf numFmtId="176" fontId="9" fillId="0" borderId="3" xfId="2" applyNumberFormat="1" applyFont="1" applyFill="1" applyBorder="1" applyAlignment="1" applyProtection="1">
      <alignment vertical="center" shrinkToFit="1"/>
      <protection locked="0"/>
    </xf>
    <xf numFmtId="0" fontId="7" fillId="0" borderId="1" xfId="2" applyFont="1" applyFill="1" applyBorder="1" applyAlignment="1">
      <alignment vertical="center" shrinkToFit="1"/>
    </xf>
    <xf numFmtId="176" fontId="9" fillId="0" borderId="1" xfId="2" applyNumberFormat="1" applyFont="1" applyFill="1" applyBorder="1" applyAlignment="1" applyProtection="1">
      <alignment vertical="center" shrinkToFit="1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 shrinkToFit="1"/>
    </xf>
    <xf numFmtId="176" fontId="9" fillId="0" borderId="6" xfId="2" applyNumberFormat="1" applyFont="1" applyFill="1" applyBorder="1" applyAlignment="1" applyProtection="1">
      <alignment vertical="center" shrinkToFit="1"/>
      <protection locked="0"/>
    </xf>
    <xf numFmtId="0" fontId="7" fillId="0" borderId="7" xfId="2" applyFont="1" applyFill="1" applyBorder="1" applyAlignment="1">
      <alignment vertical="center"/>
    </xf>
    <xf numFmtId="0" fontId="7" fillId="0" borderId="3" xfId="2" applyFont="1" applyFill="1" applyBorder="1" applyAlignment="1">
      <alignment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0" fontId="7" fillId="0" borderId="1" xfId="2" applyFont="1" applyFill="1" applyBorder="1" applyAlignment="1">
      <alignment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 shrinkToFit="1"/>
    </xf>
    <xf numFmtId="176" fontId="9" fillId="0" borderId="10" xfId="2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Fill="1" applyBorder="1" applyAlignment="1">
      <alignment vertical="center" textRotation="255"/>
    </xf>
    <xf numFmtId="0" fontId="7" fillId="0" borderId="1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 shrinkToFit="1"/>
    </xf>
    <xf numFmtId="176" fontId="9" fillId="0" borderId="4" xfId="2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textRotation="255"/>
    </xf>
    <xf numFmtId="0" fontId="7" fillId="0" borderId="3" xfId="2" applyFont="1" applyFill="1" applyBorder="1" applyAlignment="1">
      <alignment vertical="center" textRotation="255"/>
    </xf>
    <xf numFmtId="0" fontId="7" fillId="0" borderId="4" xfId="2" applyFont="1" applyFill="1" applyBorder="1" applyAlignment="1">
      <alignment vertical="center" textRotation="255"/>
    </xf>
    <xf numFmtId="49" fontId="7" fillId="0" borderId="7" xfId="1" applyNumberFormat="1" applyFont="1" applyFill="1" applyBorder="1" applyAlignment="1">
      <alignment horizontal="center" vertical="center" shrinkToFit="1"/>
    </xf>
    <xf numFmtId="49" fontId="7" fillId="0" borderId="5" xfId="1" applyNumberFormat="1" applyFont="1" applyFill="1" applyBorder="1" applyAlignment="1">
      <alignment horizontal="center" vertical="center" shrinkToFit="1"/>
    </xf>
    <xf numFmtId="49" fontId="7" fillId="0" borderId="6" xfId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workbookViewId="0">
      <selection activeCell="B1" sqref="B1"/>
    </sheetView>
  </sheetViews>
  <sheetFormatPr defaultRowHeight="13.5"/>
  <cols>
    <col min="1" max="3" width="2.875" customWidth="1"/>
    <col min="4" max="4" width="51.125" customWidth="1"/>
    <col min="5" max="8" width="20.75" customWidth="1"/>
  </cols>
  <sheetData>
    <row r="1" spans="2:8">
      <c r="B1" s="31" t="s">
        <v>214</v>
      </c>
      <c r="C1" s="31"/>
      <c r="D1" s="31"/>
      <c r="E1" s="31"/>
      <c r="F1" s="31"/>
      <c r="G1" s="31"/>
      <c r="H1" s="31"/>
    </row>
    <row r="2" spans="2:8" ht="21">
      <c r="B2" s="28"/>
      <c r="C2" s="28"/>
      <c r="D2" s="28"/>
      <c r="E2" s="2"/>
      <c r="F2" s="2"/>
      <c r="G2" s="3"/>
      <c r="H2" s="3" t="s">
        <v>205</v>
      </c>
    </row>
    <row r="3" spans="2:8" ht="21">
      <c r="B3" s="42" t="s">
        <v>206</v>
      </c>
      <c r="C3" s="42"/>
      <c r="D3" s="42"/>
      <c r="E3" s="42"/>
      <c r="F3" s="42"/>
      <c r="G3" s="42"/>
      <c r="H3" s="42"/>
    </row>
    <row r="4" spans="2:8" ht="21">
      <c r="B4" s="28"/>
      <c r="C4" s="28"/>
      <c r="D4" s="28"/>
      <c r="E4" s="28"/>
      <c r="F4" s="28"/>
      <c r="G4" s="2"/>
      <c r="H4" s="2"/>
    </row>
    <row r="5" spans="2:8" ht="21">
      <c r="B5" s="43" t="s">
        <v>208</v>
      </c>
      <c r="C5" s="43"/>
      <c r="D5" s="43"/>
      <c r="E5" s="43"/>
      <c r="F5" s="43"/>
      <c r="G5" s="43"/>
      <c r="H5" s="43"/>
    </row>
    <row r="6" spans="2:8" ht="15.75">
      <c r="B6" s="51"/>
      <c r="C6" s="4"/>
      <c r="D6" s="4"/>
      <c r="E6" s="4"/>
      <c r="F6" s="2"/>
      <c r="G6" s="2"/>
      <c r="H6" s="4" t="s">
        <v>207</v>
      </c>
    </row>
    <row r="7" spans="2:8" ht="14.25">
      <c r="B7" s="44" t="s">
        <v>3</v>
      </c>
      <c r="C7" s="44"/>
      <c r="D7" s="44"/>
      <c r="E7" s="29" t="s">
        <v>4</v>
      </c>
      <c r="F7" s="29" t="s">
        <v>5</v>
      </c>
      <c r="G7" s="29" t="s">
        <v>6</v>
      </c>
      <c r="H7" s="29" t="s">
        <v>7</v>
      </c>
    </row>
    <row r="8" spans="2:8" ht="14.25">
      <c r="B8" s="45" t="s">
        <v>8</v>
      </c>
      <c r="C8" s="45" t="s">
        <v>9</v>
      </c>
      <c r="D8" s="6" t="s">
        <v>10</v>
      </c>
      <c r="E8" s="35">
        <v>49780000</v>
      </c>
      <c r="F8" s="7">
        <v>50099749</v>
      </c>
      <c r="G8" s="7">
        <f>E8-F8</f>
        <v>-319749</v>
      </c>
      <c r="H8" s="7"/>
    </row>
    <row r="9" spans="2:8" ht="14.25">
      <c r="B9" s="46"/>
      <c r="C9" s="46"/>
      <c r="D9" s="8" t="s">
        <v>12</v>
      </c>
      <c r="E9" s="36">
        <v>346935000</v>
      </c>
      <c r="F9" s="9">
        <v>346552167</v>
      </c>
      <c r="G9" s="9">
        <f t="shared" ref="G9:G58" si="0">E9-F9</f>
        <v>382833</v>
      </c>
      <c r="H9" s="9"/>
    </row>
    <row r="10" spans="2:8" ht="14.25">
      <c r="B10" s="46"/>
      <c r="C10" s="46"/>
      <c r="D10" s="8" t="s">
        <v>28</v>
      </c>
      <c r="E10" s="36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29</v>
      </c>
      <c r="E11" s="36">
        <v>1404000</v>
      </c>
      <c r="F11" s="9">
        <v>1368915</v>
      </c>
      <c r="G11" s="9">
        <f t="shared" si="0"/>
        <v>35085</v>
      </c>
      <c r="H11" s="9"/>
    </row>
    <row r="12" spans="2:8" ht="14.25">
      <c r="B12" s="46"/>
      <c r="C12" s="46"/>
      <c r="D12" s="8" t="s">
        <v>30</v>
      </c>
      <c r="E12" s="36">
        <v>29000</v>
      </c>
      <c r="F12" s="9">
        <v>29914</v>
      </c>
      <c r="G12" s="9">
        <f t="shared" si="0"/>
        <v>-914</v>
      </c>
      <c r="H12" s="9"/>
    </row>
    <row r="13" spans="2:8" ht="14.25">
      <c r="B13" s="46"/>
      <c r="C13" s="46"/>
      <c r="D13" s="8" t="s">
        <v>31</v>
      </c>
      <c r="E13" s="36">
        <v>126000</v>
      </c>
      <c r="F13" s="9">
        <v>168000</v>
      </c>
      <c r="G13" s="9">
        <f t="shared" si="0"/>
        <v>-42000</v>
      </c>
      <c r="H13" s="9"/>
    </row>
    <row r="14" spans="2:8" ht="14.25">
      <c r="B14" s="46"/>
      <c r="C14" s="46"/>
      <c r="D14" s="8" t="s">
        <v>35</v>
      </c>
      <c r="E14" s="37"/>
      <c r="F14" s="9">
        <v>0</v>
      </c>
      <c r="G14" s="9">
        <f t="shared" si="0"/>
        <v>0</v>
      </c>
      <c r="H14" s="9"/>
    </row>
    <row r="15" spans="2:8" ht="14.25">
      <c r="B15" s="46"/>
      <c r="C15" s="47"/>
      <c r="D15" s="10" t="s">
        <v>39</v>
      </c>
      <c r="E15" s="38">
        <f>+E8+E9+E10+E11+E12+E13+E14</f>
        <v>398274000</v>
      </c>
      <c r="F15" s="11">
        <f>+F8+F9+F10+F11+F12+F13+F14</f>
        <v>398218745</v>
      </c>
      <c r="G15" s="11">
        <f t="shared" si="0"/>
        <v>55255</v>
      </c>
      <c r="H15" s="11"/>
    </row>
    <row r="16" spans="2:8" ht="14.25">
      <c r="B16" s="46"/>
      <c r="C16" s="45" t="s">
        <v>40</v>
      </c>
      <c r="D16" s="8" t="s">
        <v>41</v>
      </c>
      <c r="E16" s="35">
        <v>276086000</v>
      </c>
      <c r="F16" s="9">
        <v>275449345</v>
      </c>
      <c r="G16" s="9">
        <f t="shared" si="0"/>
        <v>636655</v>
      </c>
      <c r="H16" s="9"/>
    </row>
    <row r="17" spans="2:8" ht="14.25">
      <c r="B17" s="46"/>
      <c r="C17" s="46"/>
      <c r="D17" s="8" t="s">
        <v>48</v>
      </c>
      <c r="E17" s="36">
        <v>12292000</v>
      </c>
      <c r="F17" s="9">
        <v>11718742</v>
      </c>
      <c r="G17" s="9">
        <f t="shared" si="0"/>
        <v>573258</v>
      </c>
      <c r="H17" s="9"/>
    </row>
    <row r="18" spans="2:8" ht="14.25">
      <c r="B18" s="46"/>
      <c r="C18" s="46"/>
      <c r="D18" s="8" t="s">
        <v>71</v>
      </c>
      <c r="E18" s="36">
        <v>38618000</v>
      </c>
      <c r="F18" s="9">
        <v>37671642</v>
      </c>
      <c r="G18" s="9">
        <f t="shared" si="0"/>
        <v>946358</v>
      </c>
      <c r="H18" s="9"/>
    </row>
    <row r="19" spans="2:8" ht="14.25">
      <c r="B19" s="46"/>
      <c r="C19" s="46"/>
      <c r="D19" s="8" t="s">
        <v>89</v>
      </c>
      <c r="E19" s="36">
        <v>49480000</v>
      </c>
      <c r="F19" s="9">
        <v>49165211</v>
      </c>
      <c r="G19" s="9">
        <f t="shared" si="0"/>
        <v>314789</v>
      </c>
      <c r="H19" s="9"/>
    </row>
    <row r="20" spans="2:8" ht="14.25">
      <c r="B20" s="46"/>
      <c r="C20" s="46"/>
      <c r="D20" s="8" t="s">
        <v>92</v>
      </c>
      <c r="E20" s="36"/>
      <c r="F20" s="9">
        <v>0</v>
      </c>
      <c r="G20" s="9">
        <f t="shared" si="0"/>
        <v>0</v>
      </c>
      <c r="H20" s="9"/>
    </row>
    <row r="21" spans="2:8" ht="14.25">
      <c r="B21" s="46"/>
      <c r="C21" s="46"/>
      <c r="D21" s="8" t="s">
        <v>93</v>
      </c>
      <c r="E21" s="36"/>
      <c r="F21" s="9">
        <v>0</v>
      </c>
      <c r="G21" s="9">
        <f t="shared" si="0"/>
        <v>0</v>
      </c>
      <c r="H21" s="9"/>
    </row>
    <row r="22" spans="2:8" ht="14.25">
      <c r="B22" s="46"/>
      <c r="C22" s="46"/>
      <c r="D22" s="8" t="s">
        <v>94</v>
      </c>
      <c r="E22" s="36">
        <v>856000</v>
      </c>
      <c r="F22" s="9">
        <v>853733</v>
      </c>
      <c r="G22" s="9">
        <f t="shared" si="0"/>
        <v>2267</v>
      </c>
      <c r="H22" s="9"/>
    </row>
    <row r="23" spans="2:8" ht="14.25">
      <c r="B23" s="46"/>
      <c r="C23" s="46"/>
      <c r="D23" s="8" t="s">
        <v>95</v>
      </c>
      <c r="E23" s="36"/>
      <c r="F23" s="9">
        <v>0</v>
      </c>
      <c r="G23" s="9">
        <f t="shared" si="0"/>
        <v>0</v>
      </c>
      <c r="H23" s="9"/>
    </row>
    <row r="24" spans="2:8" ht="14.25">
      <c r="B24" s="46"/>
      <c r="C24" s="46"/>
      <c r="D24" s="8" t="s">
        <v>97</v>
      </c>
      <c r="E24" s="37"/>
      <c r="F24" s="9">
        <v>0</v>
      </c>
      <c r="G24" s="9">
        <f t="shared" si="0"/>
        <v>0</v>
      </c>
      <c r="H24" s="9"/>
    </row>
    <row r="25" spans="2:8" ht="14.25">
      <c r="B25" s="46"/>
      <c r="C25" s="47"/>
      <c r="D25" s="10" t="s">
        <v>103</v>
      </c>
      <c r="E25" s="38">
        <f>+E16+E17+E18+E19+E20+E21+E22+E23+E24</f>
        <v>377332000</v>
      </c>
      <c r="F25" s="11">
        <f>+F16+F17+F18+F19+F20+F21+F22+F23+F24</f>
        <v>374858673</v>
      </c>
      <c r="G25" s="11">
        <f t="shared" si="0"/>
        <v>2473327</v>
      </c>
      <c r="H25" s="11"/>
    </row>
    <row r="26" spans="2:8" ht="14.25">
      <c r="B26" s="47"/>
      <c r="C26" s="12" t="s">
        <v>104</v>
      </c>
      <c r="D26" s="13"/>
      <c r="E26" s="38">
        <f xml:space="preserve"> +E15 - E25</f>
        <v>20942000</v>
      </c>
      <c r="F26" s="14">
        <f xml:space="preserve"> +F15 - F25</f>
        <v>23360072</v>
      </c>
      <c r="G26" s="14">
        <f t="shared" si="0"/>
        <v>-2418072</v>
      </c>
      <c r="H26" s="14"/>
    </row>
    <row r="27" spans="2:8" ht="14.25">
      <c r="B27" s="45" t="s">
        <v>105</v>
      </c>
      <c r="C27" s="45" t="s">
        <v>9</v>
      </c>
      <c r="D27" s="8" t="s">
        <v>106</v>
      </c>
      <c r="E27" s="35">
        <v>2944000</v>
      </c>
      <c r="F27" s="9">
        <v>2644000</v>
      </c>
      <c r="G27" s="9">
        <f t="shared" si="0"/>
        <v>300000</v>
      </c>
      <c r="H27" s="9"/>
    </row>
    <row r="28" spans="2:8" ht="14.25">
      <c r="B28" s="46"/>
      <c r="C28" s="46"/>
      <c r="D28" s="8" t="s">
        <v>109</v>
      </c>
      <c r="E28" s="36"/>
      <c r="F28" s="9">
        <v>0</v>
      </c>
      <c r="G28" s="9">
        <f t="shared" si="0"/>
        <v>0</v>
      </c>
      <c r="H28" s="9"/>
    </row>
    <row r="29" spans="2:8" ht="14.25">
      <c r="B29" s="46"/>
      <c r="C29" s="46"/>
      <c r="D29" s="8" t="s">
        <v>112</v>
      </c>
      <c r="E29" s="36"/>
      <c r="F29" s="9">
        <v>0</v>
      </c>
      <c r="G29" s="9">
        <f t="shared" si="0"/>
        <v>0</v>
      </c>
      <c r="H29" s="9"/>
    </row>
    <row r="30" spans="2:8" ht="14.25">
      <c r="B30" s="46"/>
      <c r="C30" s="46"/>
      <c r="D30" s="8" t="s">
        <v>113</v>
      </c>
      <c r="E30" s="36"/>
      <c r="F30" s="9">
        <v>0</v>
      </c>
      <c r="G30" s="9">
        <f t="shared" si="0"/>
        <v>0</v>
      </c>
      <c r="H30" s="9"/>
    </row>
    <row r="31" spans="2:8" ht="14.25">
      <c r="B31" s="46"/>
      <c r="C31" s="46"/>
      <c r="D31" s="8" t="s">
        <v>117</v>
      </c>
      <c r="E31" s="37">
        <v>600000</v>
      </c>
      <c r="F31" s="9">
        <v>600000</v>
      </c>
      <c r="G31" s="9">
        <f t="shared" si="0"/>
        <v>0</v>
      </c>
      <c r="H31" s="9"/>
    </row>
    <row r="32" spans="2:8" ht="14.25">
      <c r="B32" s="46"/>
      <c r="C32" s="47"/>
      <c r="D32" s="10" t="s">
        <v>118</v>
      </c>
      <c r="E32" s="38">
        <f>+E27+E28+E29+E30+E31</f>
        <v>3544000</v>
      </c>
      <c r="F32" s="11">
        <f>+F27+F28+F29+F30+F31</f>
        <v>3244000</v>
      </c>
      <c r="G32" s="11">
        <f t="shared" si="0"/>
        <v>300000</v>
      </c>
      <c r="H32" s="11"/>
    </row>
    <row r="33" spans="2:8" ht="14.25">
      <c r="B33" s="46"/>
      <c r="C33" s="45" t="s">
        <v>40</v>
      </c>
      <c r="D33" s="8" t="s">
        <v>119</v>
      </c>
      <c r="E33" s="35">
        <v>12729000</v>
      </c>
      <c r="F33" s="9">
        <v>12729000</v>
      </c>
      <c r="G33" s="9">
        <f t="shared" si="0"/>
        <v>0</v>
      </c>
      <c r="H33" s="9"/>
    </row>
    <row r="34" spans="2:8" ht="14.25">
      <c r="B34" s="46"/>
      <c r="C34" s="46"/>
      <c r="D34" s="8" t="s">
        <v>120</v>
      </c>
      <c r="E34" s="36">
        <v>11064000</v>
      </c>
      <c r="F34" s="9">
        <v>10713963</v>
      </c>
      <c r="G34" s="9">
        <f t="shared" si="0"/>
        <v>350037</v>
      </c>
      <c r="H34" s="9"/>
    </row>
    <row r="35" spans="2:8" ht="14.25">
      <c r="B35" s="46"/>
      <c r="C35" s="46"/>
      <c r="D35" s="8" t="s">
        <v>126</v>
      </c>
      <c r="E35" s="36"/>
      <c r="F35" s="9">
        <v>0</v>
      </c>
      <c r="G35" s="9">
        <f t="shared" si="0"/>
        <v>0</v>
      </c>
      <c r="H35" s="9"/>
    </row>
    <row r="36" spans="2:8" ht="14.25">
      <c r="B36" s="46"/>
      <c r="C36" s="46"/>
      <c r="D36" s="8" t="s">
        <v>127</v>
      </c>
      <c r="E36" s="36"/>
      <c r="F36" s="9">
        <v>0</v>
      </c>
      <c r="G36" s="9">
        <f t="shared" si="0"/>
        <v>0</v>
      </c>
      <c r="H36" s="9"/>
    </row>
    <row r="37" spans="2:8" ht="14.25">
      <c r="B37" s="46"/>
      <c r="C37" s="46"/>
      <c r="D37" s="8" t="s">
        <v>128</v>
      </c>
      <c r="E37" s="37">
        <v>540000</v>
      </c>
      <c r="F37" s="9">
        <v>474000</v>
      </c>
      <c r="G37" s="9">
        <f t="shared" si="0"/>
        <v>66000</v>
      </c>
      <c r="H37" s="9"/>
    </row>
    <row r="38" spans="2:8" ht="14.25">
      <c r="B38" s="46"/>
      <c r="C38" s="47"/>
      <c r="D38" s="10" t="s">
        <v>129</v>
      </c>
      <c r="E38" s="38">
        <f>+E33+E34+E35+E36+E37</f>
        <v>24333000</v>
      </c>
      <c r="F38" s="11">
        <f>+F33+F34+F35+F36+F37</f>
        <v>23916963</v>
      </c>
      <c r="G38" s="11">
        <f t="shared" si="0"/>
        <v>416037</v>
      </c>
      <c r="H38" s="11"/>
    </row>
    <row r="39" spans="2:8" ht="14.25">
      <c r="B39" s="47"/>
      <c r="C39" s="15" t="s">
        <v>130</v>
      </c>
      <c r="D39" s="13"/>
      <c r="E39" s="38">
        <f xml:space="preserve"> +E32 - E38</f>
        <v>-20789000</v>
      </c>
      <c r="F39" s="14">
        <f xml:space="preserve"> +F32 - F38</f>
        <v>-20672963</v>
      </c>
      <c r="G39" s="14">
        <f t="shared" si="0"/>
        <v>-116037</v>
      </c>
      <c r="H39" s="14"/>
    </row>
    <row r="40" spans="2:8" ht="14.25">
      <c r="B40" s="45" t="s">
        <v>131</v>
      </c>
      <c r="C40" s="45" t="s">
        <v>9</v>
      </c>
      <c r="D40" s="8" t="s">
        <v>132</v>
      </c>
      <c r="E40" s="35"/>
      <c r="F40" s="9">
        <v>0</v>
      </c>
      <c r="G40" s="9">
        <f t="shared" si="0"/>
        <v>0</v>
      </c>
      <c r="H40" s="9"/>
    </row>
    <row r="41" spans="2:8" ht="14.25">
      <c r="B41" s="46"/>
      <c r="C41" s="46"/>
      <c r="D41" s="8" t="s">
        <v>133</v>
      </c>
      <c r="E41" s="36"/>
      <c r="F41" s="9">
        <v>0</v>
      </c>
      <c r="G41" s="9">
        <f t="shared" si="0"/>
        <v>0</v>
      </c>
      <c r="H41" s="9"/>
    </row>
    <row r="42" spans="2:8" ht="14.25">
      <c r="B42" s="46"/>
      <c r="C42" s="46"/>
      <c r="D42" s="8" t="s">
        <v>134</v>
      </c>
      <c r="E42" s="36"/>
      <c r="F42" s="9">
        <v>0</v>
      </c>
      <c r="G42" s="9">
        <f t="shared" si="0"/>
        <v>0</v>
      </c>
      <c r="H42" s="9"/>
    </row>
    <row r="43" spans="2:8" ht="14.25">
      <c r="B43" s="46"/>
      <c r="C43" s="46"/>
      <c r="D43" s="8" t="s">
        <v>135</v>
      </c>
      <c r="E43" s="36"/>
      <c r="F43" s="9">
        <v>0</v>
      </c>
      <c r="G43" s="9">
        <f t="shared" si="0"/>
        <v>0</v>
      </c>
      <c r="H43" s="9"/>
    </row>
    <row r="44" spans="2:8" ht="14.25">
      <c r="B44" s="46"/>
      <c r="C44" s="46"/>
      <c r="D44" s="8" t="s">
        <v>136</v>
      </c>
      <c r="E44" s="36">
        <v>7922000</v>
      </c>
      <c r="F44" s="9">
        <v>7921833</v>
      </c>
      <c r="G44" s="9">
        <f t="shared" si="0"/>
        <v>167</v>
      </c>
      <c r="H44" s="9"/>
    </row>
    <row r="45" spans="2:8" ht="14.25">
      <c r="B45" s="46"/>
      <c r="C45" s="46"/>
      <c r="D45" s="8" t="s">
        <v>148</v>
      </c>
      <c r="E45" s="37"/>
      <c r="F45" s="9">
        <v>0</v>
      </c>
      <c r="G45" s="9">
        <f t="shared" si="0"/>
        <v>0</v>
      </c>
      <c r="H45" s="9"/>
    </row>
    <row r="46" spans="2:8" ht="14.25">
      <c r="B46" s="46"/>
      <c r="C46" s="47"/>
      <c r="D46" s="10" t="s">
        <v>149</v>
      </c>
      <c r="E46" s="38">
        <f>+E40+E41+E42+E43+E44+E45</f>
        <v>7922000</v>
      </c>
      <c r="F46" s="11">
        <f>+F40+F41+F42+F43+F44+F45</f>
        <v>7921833</v>
      </c>
      <c r="G46" s="11">
        <f t="shared" si="0"/>
        <v>167</v>
      </c>
      <c r="H46" s="11"/>
    </row>
    <row r="47" spans="2:8" ht="14.25">
      <c r="B47" s="46"/>
      <c r="C47" s="45" t="s">
        <v>40</v>
      </c>
      <c r="D47" s="8" t="s">
        <v>150</v>
      </c>
      <c r="E47" s="35"/>
      <c r="F47" s="9">
        <v>0</v>
      </c>
      <c r="G47" s="9">
        <f t="shared" si="0"/>
        <v>0</v>
      </c>
      <c r="H47" s="9"/>
    </row>
    <row r="48" spans="2:8" ht="14.25">
      <c r="B48" s="46"/>
      <c r="C48" s="46"/>
      <c r="D48" s="8" t="s">
        <v>151</v>
      </c>
      <c r="E48" s="36"/>
      <c r="F48" s="9">
        <v>0</v>
      </c>
      <c r="G48" s="9">
        <f t="shared" si="0"/>
        <v>0</v>
      </c>
      <c r="H48" s="9"/>
    </row>
    <row r="49" spans="2:8" ht="14.25">
      <c r="B49" s="46"/>
      <c r="C49" s="46"/>
      <c r="D49" s="8" t="s">
        <v>152</v>
      </c>
      <c r="E49" s="36"/>
      <c r="F49" s="9">
        <v>0</v>
      </c>
      <c r="G49" s="9">
        <f t="shared" si="0"/>
        <v>0</v>
      </c>
      <c r="H49" s="9"/>
    </row>
    <row r="50" spans="2:8" ht="14.25">
      <c r="B50" s="46"/>
      <c r="C50" s="46"/>
      <c r="D50" s="8" t="s">
        <v>153</v>
      </c>
      <c r="E50" s="36">
        <v>7366000</v>
      </c>
      <c r="F50" s="9">
        <v>7366000</v>
      </c>
      <c r="G50" s="9">
        <f t="shared" si="0"/>
        <v>0</v>
      </c>
      <c r="H50" s="9"/>
    </row>
    <row r="51" spans="2:8" ht="14.25">
      <c r="B51" s="46"/>
      <c r="C51" s="46"/>
      <c r="D51" s="16" t="s">
        <v>165</v>
      </c>
      <c r="E51" s="37"/>
      <c r="F51" s="17">
        <v>0</v>
      </c>
      <c r="G51" s="17">
        <f t="shared" si="0"/>
        <v>0</v>
      </c>
      <c r="H51" s="17"/>
    </row>
    <row r="52" spans="2:8" ht="14.25">
      <c r="B52" s="46"/>
      <c r="C52" s="47"/>
      <c r="D52" s="18" t="s">
        <v>166</v>
      </c>
      <c r="E52" s="38">
        <f>+E47+E48+E49+E50+E51</f>
        <v>7366000</v>
      </c>
      <c r="F52" s="19">
        <f>+F47+F48+F49+F50+F51</f>
        <v>7366000</v>
      </c>
      <c r="G52" s="19">
        <f t="shared" si="0"/>
        <v>0</v>
      </c>
      <c r="H52" s="19"/>
    </row>
    <row r="53" spans="2:8" ht="14.25">
      <c r="B53" s="47"/>
      <c r="C53" s="15" t="s">
        <v>167</v>
      </c>
      <c r="D53" s="13"/>
      <c r="E53" s="38">
        <f xml:space="preserve"> +E46 - E52</f>
        <v>556000</v>
      </c>
      <c r="F53" s="14">
        <f xml:space="preserve"> +F46 - F52</f>
        <v>555833</v>
      </c>
      <c r="G53" s="14">
        <f t="shared" si="0"/>
        <v>167</v>
      </c>
      <c r="H53" s="14"/>
    </row>
    <row r="54" spans="2:8" ht="14.25">
      <c r="B54" s="20" t="s">
        <v>168</v>
      </c>
      <c r="C54" s="21"/>
      <c r="D54" s="22"/>
      <c r="E54" s="35">
        <v>709000</v>
      </c>
      <c r="F54" s="23">
        <v>0</v>
      </c>
      <c r="G54" s="23">
        <f>E54 + E55</f>
        <v>709000</v>
      </c>
      <c r="H54" s="23"/>
    </row>
    <row r="55" spans="2:8" ht="14.25">
      <c r="B55" s="24"/>
      <c r="C55" s="25"/>
      <c r="D55" s="26"/>
      <c r="E55" s="37"/>
      <c r="F55" s="27"/>
      <c r="G55" s="27"/>
      <c r="H55" s="27"/>
    </row>
    <row r="56" spans="2:8" ht="14.25">
      <c r="B56" s="15" t="s">
        <v>169</v>
      </c>
      <c r="C56" s="12"/>
      <c r="D56" s="13"/>
      <c r="E56" s="38">
        <f xml:space="preserve"> +E26 +E39 +E53 - (E54 + E55)</f>
        <v>0</v>
      </c>
      <c r="F56" s="14">
        <f xml:space="preserve"> +F26 +F39 +F53 - (F54 + F55)</f>
        <v>3242942</v>
      </c>
      <c r="G56" s="14">
        <f t="shared" si="0"/>
        <v>-3242942</v>
      </c>
      <c r="H56" s="14"/>
    </row>
    <row r="57" spans="2:8" ht="14.25">
      <c r="B57" s="15" t="s">
        <v>170</v>
      </c>
      <c r="C57" s="12"/>
      <c r="D57" s="13"/>
      <c r="E57" s="38">
        <v>100677000</v>
      </c>
      <c r="F57" s="14">
        <v>100676574</v>
      </c>
      <c r="G57" s="14">
        <f t="shared" si="0"/>
        <v>426</v>
      </c>
      <c r="H57" s="14"/>
    </row>
    <row r="58" spans="2:8" ht="14.25">
      <c r="B58" s="15" t="s">
        <v>171</v>
      </c>
      <c r="C58" s="12"/>
      <c r="D58" s="13"/>
      <c r="E58" s="38">
        <f xml:space="preserve"> +E56 +E57</f>
        <v>100677000</v>
      </c>
      <c r="F58" s="14">
        <f xml:space="preserve"> +F56 +F57</f>
        <v>103919516</v>
      </c>
      <c r="G58" s="14">
        <f t="shared" si="0"/>
        <v>-3242516</v>
      </c>
      <c r="H58" s="14"/>
    </row>
  </sheetData>
  <mergeCells count="12">
    <mergeCell ref="B27:B39"/>
    <mergeCell ref="C27:C32"/>
    <mergeCell ref="C33:C38"/>
    <mergeCell ref="B40:B53"/>
    <mergeCell ref="C40:C46"/>
    <mergeCell ref="C47:C52"/>
    <mergeCell ref="B3:H3"/>
    <mergeCell ref="B5:H5"/>
    <mergeCell ref="B7:D7"/>
    <mergeCell ref="B8:B26"/>
    <mergeCell ref="C8:C15"/>
    <mergeCell ref="C16:C25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182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181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7140000</v>
      </c>
      <c r="F6" s="7">
        <f>+F7</f>
        <v>7141610</v>
      </c>
      <c r="G6" s="7">
        <f>E6-F6</f>
        <v>-1610</v>
      </c>
      <c r="H6" s="7"/>
    </row>
    <row r="7" spans="2:8" ht="14.25">
      <c r="B7" s="46"/>
      <c r="C7" s="46"/>
      <c r="D7" s="8" t="s">
        <v>11</v>
      </c>
      <c r="E7" s="9">
        <v>7140000</v>
      </c>
      <c r="F7" s="9">
        <v>7141610</v>
      </c>
      <c r="G7" s="9">
        <f t="shared" ref="G7:G71" si="0">E7-F7</f>
        <v>-1610</v>
      </c>
      <c r="H7" s="9"/>
    </row>
    <row r="8" spans="2:8" ht="14.25">
      <c r="B8" s="46"/>
      <c r="C8" s="46"/>
      <c r="D8" s="8" t="s">
        <v>12</v>
      </c>
      <c r="E8" s="9">
        <f>+E9+E18+E19+E20+E25</f>
        <v>40930000</v>
      </c>
      <c r="F8" s="9">
        <f>+F9+F18+F19+F20+F25</f>
        <v>41409922</v>
      </c>
      <c r="G8" s="9">
        <f t="shared" si="0"/>
        <v>-479922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40910000</v>
      </c>
      <c r="F9" s="9">
        <f>+F10+F11+F12+F13+F14+F15+F16+F17</f>
        <v>41357738</v>
      </c>
      <c r="G9" s="9">
        <f t="shared" si="0"/>
        <v>-447738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40910000</v>
      </c>
      <c r="F12" s="9">
        <v>41357738</v>
      </c>
      <c r="G12" s="9">
        <f t="shared" si="0"/>
        <v>-447738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20000</v>
      </c>
      <c r="F20" s="9">
        <f>+F21+F22+F23+F24</f>
        <v>52184</v>
      </c>
      <c r="G20" s="9">
        <f t="shared" si="0"/>
        <v>-32184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>
        <v>20000</v>
      </c>
      <c r="F22" s="9">
        <v>52184</v>
      </c>
      <c r="G22" s="9">
        <f t="shared" si="0"/>
        <v>-32184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150000</v>
      </c>
      <c r="F27" s="9">
        <v>100000</v>
      </c>
      <c r="G27" s="9">
        <f t="shared" si="0"/>
        <v>50000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126</v>
      </c>
      <c r="G28" s="9">
        <f t="shared" si="0"/>
        <v>-126</v>
      </c>
      <c r="H28" s="9"/>
    </row>
    <row r="29" spans="2:8" ht="14.25">
      <c r="B29" s="46"/>
      <c r="C29" s="46"/>
      <c r="D29" s="8" t="s">
        <v>31</v>
      </c>
      <c r="E29" s="9">
        <f>+E30+E31+E32</f>
        <v>10000</v>
      </c>
      <c r="F29" s="9">
        <f>+F30+F31+F32</f>
        <v>20000</v>
      </c>
      <c r="G29" s="9">
        <f t="shared" si="0"/>
        <v>-10000</v>
      </c>
      <c r="H29" s="9"/>
    </row>
    <row r="30" spans="2:8" ht="14.25">
      <c r="B30" s="46"/>
      <c r="C30" s="46"/>
      <c r="D30" s="8" t="s">
        <v>32</v>
      </c>
      <c r="E30" s="9">
        <v>10000</v>
      </c>
      <c r="F30" s="9">
        <v>20000</v>
      </c>
      <c r="G30" s="9">
        <f t="shared" si="0"/>
        <v>-10000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48230000</v>
      </c>
      <c r="F37" s="11">
        <f>+F6+F8+F26+F27+F28+F29+F33</f>
        <v>48671658</v>
      </c>
      <c r="G37" s="11">
        <f t="shared" si="0"/>
        <v>-441658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26699000</v>
      </c>
      <c r="F38" s="9">
        <f>+F39+F40+F41+F42+F43+F44</f>
        <v>26610281</v>
      </c>
      <c r="G38" s="9">
        <f t="shared" si="0"/>
        <v>88719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16289000</v>
      </c>
      <c r="F40" s="9">
        <v>16201625</v>
      </c>
      <c r="G40" s="9">
        <f t="shared" si="0"/>
        <v>87375</v>
      </c>
      <c r="H40" s="9"/>
    </row>
    <row r="41" spans="2:8" ht="14.25">
      <c r="B41" s="46"/>
      <c r="C41" s="46"/>
      <c r="D41" s="8" t="s">
        <v>44</v>
      </c>
      <c r="E41" s="9">
        <v>3504000</v>
      </c>
      <c r="F41" s="9">
        <v>3503400</v>
      </c>
      <c r="G41" s="9">
        <f t="shared" si="0"/>
        <v>600</v>
      </c>
      <c r="H41" s="9"/>
    </row>
    <row r="42" spans="2:8" ht="14.25">
      <c r="B42" s="46"/>
      <c r="C42" s="46"/>
      <c r="D42" s="8" t="s">
        <v>45</v>
      </c>
      <c r="E42" s="9">
        <v>3152000</v>
      </c>
      <c r="F42" s="9">
        <v>3151556</v>
      </c>
      <c r="G42" s="9">
        <f t="shared" si="0"/>
        <v>444</v>
      </c>
      <c r="H42" s="9"/>
    </row>
    <row r="43" spans="2:8" ht="14.25">
      <c r="B43" s="46"/>
      <c r="C43" s="46"/>
      <c r="D43" s="8" t="s">
        <v>46</v>
      </c>
      <c r="E43" s="9">
        <v>445000</v>
      </c>
      <c r="F43" s="9">
        <v>445000</v>
      </c>
      <c r="G43" s="9">
        <f t="shared" si="0"/>
        <v>0</v>
      </c>
      <c r="H43" s="9"/>
    </row>
    <row r="44" spans="2:8" ht="14.25">
      <c r="B44" s="46"/>
      <c r="C44" s="46"/>
      <c r="D44" s="8" t="s">
        <v>47</v>
      </c>
      <c r="E44" s="9">
        <v>3309000</v>
      </c>
      <c r="F44" s="9">
        <v>3308700</v>
      </c>
      <c r="G44" s="9">
        <f t="shared" si="0"/>
        <v>300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1078000</v>
      </c>
      <c r="F45" s="9">
        <f>+F46+F47+F48+F49+F50+F51+F52+F53+F54+F55+F56+F57+F58+F59+F60+F61+F62+F63+F64+F65+F66+F67</f>
        <v>824508</v>
      </c>
      <c r="G45" s="9">
        <f t="shared" si="0"/>
        <v>253492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10000</v>
      </c>
      <c r="F50" s="9">
        <v>3976</v>
      </c>
      <c r="G50" s="9">
        <f t="shared" si="0"/>
        <v>6024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>
        <v>20000</v>
      </c>
      <c r="F52" s="9">
        <v>3550</v>
      </c>
      <c r="G52" s="9">
        <f t="shared" si="0"/>
        <v>16450</v>
      </c>
      <c r="H52" s="9"/>
    </row>
    <row r="53" spans="2:8" ht="14.25">
      <c r="B53" s="46"/>
      <c r="C53" s="46"/>
      <c r="D53" s="8" t="s">
        <v>56</v>
      </c>
      <c r="E53" s="9">
        <v>200000</v>
      </c>
      <c r="F53" s="9">
        <v>191240</v>
      </c>
      <c r="G53" s="9">
        <f t="shared" si="0"/>
        <v>8760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300000</v>
      </c>
      <c r="F57" s="9">
        <v>107636</v>
      </c>
      <c r="G57" s="9">
        <f t="shared" si="0"/>
        <v>192364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200000</v>
      </c>
      <c r="F59" s="9">
        <v>191288</v>
      </c>
      <c r="G59" s="9">
        <f t="shared" si="0"/>
        <v>8712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105000</v>
      </c>
      <c r="F62" s="9">
        <v>104432</v>
      </c>
      <c r="G62" s="9">
        <f t="shared" si="0"/>
        <v>568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90000</v>
      </c>
      <c r="F65" s="9">
        <v>74901</v>
      </c>
      <c r="G65" s="9">
        <f t="shared" si="0"/>
        <v>15099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100000</v>
      </c>
      <c r="F67" s="9">
        <v>94995</v>
      </c>
      <c r="G67" s="9">
        <f t="shared" si="0"/>
        <v>5005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2274000</v>
      </c>
      <c r="F68" s="9">
        <f>+F69+F70+F71+F72+F73+F74+F75+F76+F77+F78+F79+F80+F81+F82+F83+F84+F85+F86+F87+F88+F89+F90</f>
        <v>2026674</v>
      </c>
      <c r="G68" s="9">
        <f t="shared" si="0"/>
        <v>247326</v>
      </c>
      <c r="H68" s="9"/>
    </row>
    <row r="69" spans="2:8" ht="14.25">
      <c r="B69" s="46"/>
      <c r="C69" s="46"/>
      <c r="D69" s="8" t="s">
        <v>72</v>
      </c>
      <c r="E69" s="9">
        <v>54000</v>
      </c>
      <c r="F69" s="9">
        <v>53640</v>
      </c>
      <c r="G69" s="9">
        <f t="shared" si="0"/>
        <v>360</v>
      </c>
      <c r="H69" s="9"/>
    </row>
    <row r="70" spans="2:8" ht="14.25">
      <c r="B70" s="46"/>
      <c r="C70" s="46"/>
      <c r="D70" s="8" t="s">
        <v>73</v>
      </c>
      <c r="E70" s="9">
        <v>10000</v>
      </c>
      <c r="F70" s="9">
        <v>0</v>
      </c>
      <c r="G70" s="9">
        <f t="shared" si="0"/>
        <v>10000</v>
      </c>
      <c r="H70" s="9"/>
    </row>
    <row r="71" spans="2:8" ht="14.25">
      <c r="B71" s="46"/>
      <c r="C71" s="46"/>
      <c r="D71" s="8" t="s">
        <v>74</v>
      </c>
      <c r="E71" s="9">
        <v>20000</v>
      </c>
      <c r="F71" s="9">
        <v>13220</v>
      </c>
      <c r="G71" s="9">
        <f t="shared" si="0"/>
        <v>6780</v>
      </c>
      <c r="H71" s="9"/>
    </row>
    <row r="72" spans="2:8" ht="14.25">
      <c r="B72" s="46"/>
      <c r="C72" s="46"/>
      <c r="D72" s="8" t="s">
        <v>75</v>
      </c>
      <c r="E72" s="9">
        <v>111000</v>
      </c>
      <c r="F72" s="9">
        <v>110180</v>
      </c>
      <c r="G72" s="9">
        <f t="shared" ref="G72:G135" si="1">E72-F72</f>
        <v>820</v>
      </c>
      <c r="H72" s="9"/>
    </row>
    <row r="73" spans="2:8" ht="14.25">
      <c r="B73" s="46"/>
      <c r="C73" s="46"/>
      <c r="D73" s="8" t="s">
        <v>76</v>
      </c>
      <c r="E73" s="9">
        <v>100000</v>
      </c>
      <c r="F73" s="9">
        <v>67209</v>
      </c>
      <c r="G73" s="9">
        <f t="shared" si="1"/>
        <v>32791</v>
      </c>
      <c r="H73" s="9"/>
    </row>
    <row r="74" spans="2:8" ht="14.25">
      <c r="B74" s="46"/>
      <c r="C74" s="46"/>
      <c r="D74" s="8" t="s">
        <v>77</v>
      </c>
      <c r="E74" s="9">
        <v>220000</v>
      </c>
      <c r="F74" s="9">
        <v>193779</v>
      </c>
      <c r="G74" s="9">
        <f t="shared" si="1"/>
        <v>26221</v>
      </c>
      <c r="H74" s="9"/>
    </row>
    <row r="75" spans="2:8" ht="14.25">
      <c r="B75" s="46"/>
      <c r="C75" s="46"/>
      <c r="D75" s="8" t="s">
        <v>60</v>
      </c>
      <c r="E75" s="9">
        <v>73000</v>
      </c>
      <c r="F75" s="9">
        <v>37818</v>
      </c>
      <c r="G75" s="9">
        <f t="shared" si="1"/>
        <v>35182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104000</v>
      </c>
      <c r="F77" s="9">
        <v>103377</v>
      </c>
      <c r="G77" s="9">
        <f t="shared" si="1"/>
        <v>623</v>
      </c>
      <c r="H77" s="9"/>
    </row>
    <row r="78" spans="2:8" ht="14.25">
      <c r="B78" s="46"/>
      <c r="C78" s="46"/>
      <c r="D78" s="8" t="s">
        <v>79</v>
      </c>
      <c r="E78" s="9">
        <v>230000</v>
      </c>
      <c r="F78" s="9">
        <v>211206</v>
      </c>
      <c r="G78" s="9">
        <f t="shared" si="1"/>
        <v>18794</v>
      </c>
      <c r="H78" s="9"/>
    </row>
    <row r="79" spans="2:8" ht="14.25">
      <c r="B79" s="46"/>
      <c r="C79" s="46"/>
      <c r="D79" s="8" t="s">
        <v>80</v>
      </c>
      <c r="E79" s="9">
        <v>5000</v>
      </c>
      <c r="F79" s="9">
        <v>4153</v>
      </c>
      <c r="G79" s="9">
        <f t="shared" si="1"/>
        <v>847</v>
      </c>
      <c r="H79" s="9"/>
    </row>
    <row r="80" spans="2:8" ht="14.25">
      <c r="B80" s="46"/>
      <c r="C80" s="46"/>
      <c r="D80" s="8" t="s">
        <v>81</v>
      </c>
      <c r="E80" s="9">
        <v>90000</v>
      </c>
      <c r="F80" s="9">
        <v>0</v>
      </c>
      <c r="G80" s="9">
        <f t="shared" si="1"/>
        <v>90000</v>
      </c>
      <c r="H80" s="9"/>
    </row>
    <row r="81" spans="2:8" ht="14.25">
      <c r="B81" s="46"/>
      <c r="C81" s="46"/>
      <c r="D81" s="8" t="s">
        <v>82</v>
      </c>
      <c r="E81" s="9">
        <v>140000</v>
      </c>
      <c r="F81" s="9">
        <v>139104</v>
      </c>
      <c r="G81" s="9">
        <f t="shared" si="1"/>
        <v>896</v>
      </c>
      <c r="H81" s="9"/>
    </row>
    <row r="82" spans="2:8" ht="14.25">
      <c r="B82" s="46"/>
      <c r="C82" s="46"/>
      <c r="D82" s="8" t="s">
        <v>83</v>
      </c>
      <c r="E82" s="9">
        <v>10000</v>
      </c>
      <c r="F82" s="9">
        <v>6344</v>
      </c>
      <c r="G82" s="9">
        <f t="shared" si="1"/>
        <v>3656</v>
      </c>
      <c r="H82" s="9"/>
    </row>
    <row r="83" spans="2:8" ht="14.25">
      <c r="B83" s="46"/>
      <c r="C83" s="46"/>
      <c r="D83" s="8" t="s">
        <v>63</v>
      </c>
      <c r="E83" s="9">
        <v>200000</v>
      </c>
      <c r="F83" s="9">
        <v>198809</v>
      </c>
      <c r="G83" s="9">
        <f t="shared" si="1"/>
        <v>1191</v>
      </c>
      <c r="H83" s="9"/>
    </row>
    <row r="84" spans="2:8" ht="14.25">
      <c r="B84" s="46"/>
      <c r="C84" s="46"/>
      <c r="D84" s="8" t="s">
        <v>64</v>
      </c>
      <c r="E84" s="9">
        <v>122000</v>
      </c>
      <c r="F84" s="9">
        <v>121752</v>
      </c>
      <c r="G84" s="9">
        <f t="shared" si="1"/>
        <v>248</v>
      </c>
      <c r="H84" s="9"/>
    </row>
    <row r="85" spans="2:8" ht="14.25">
      <c r="B85" s="46"/>
      <c r="C85" s="46"/>
      <c r="D85" s="8" t="s">
        <v>84</v>
      </c>
      <c r="E85" s="9">
        <v>360000</v>
      </c>
      <c r="F85" s="9">
        <v>360000</v>
      </c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210000</v>
      </c>
      <c r="F86" s="9">
        <v>209165</v>
      </c>
      <c r="G86" s="9">
        <f t="shared" si="1"/>
        <v>835</v>
      </c>
      <c r="H86" s="9"/>
    </row>
    <row r="87" spans="2:8" ht="14.25">
      <c r="B87" s="46"/>
      <c r="C87" s="46"/>
      <c r="D87" s="8" t="s">
        <v>86</v>
      </c>
      <c r="E87" s="9">
        <v>88000</v>
      </c>
      <c r="F87" s="9">
        <v>87142</v>
      </c>
      <c r="G87" s="9">
        <f t="shared" si="1"/>
        <v>858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77000</v>
      </c>
      <c r="F89" s="9">
        <v>76400</v>
      </c>
      <c r="G89" s="9">
        <f t="shared" si="1"/>
        <v>600</v>
      </c>
      <c r="H89" s="9"/>
    </row>
    <row r="90" spans="2:8" ht="14.25">
      <c r="B90" s="46"/>
      <c r="C90" s="46"/>
      <c r="D90" s="8" t="s">
        <v>70</v>
      </c>
      <c r="E90" s="9">
        <v>50000</v>
      </c>
      <c r="F90" s="9">
        <v>33376</v>
      </c>
      <c r="G90" s="9">
        <f t="shared" si="1"/>
        <v>16624</v>
      </c>
      <c r="H90" s="9"/>
    </row>
    <row r="91" spans="2:8" ht="14.25">
      <c r="B91" s="46"/>
      <c r="C91" s="46"/>
      <c r="D91" s="8" t="s">
        <v>89</v>
      </c>
      <c r="E91" s="9">
        <f>+E92+E93</f>
        <v>6640000</v>
      </c>
      <c r="F91" s="9">
        <f>+F92+F93</f>
        <v>6670379</v>
      </c>
      <c r="G91" s="9">
        <f t="shared" si="1"/>
        <v>-30379</v>
      </c>
      <c r="H91" s="9"/>
    </row>
    <row r="92" spans="2:8" ht="14.25">
      <c r="B92" s="46"/>
      <c r="C92" s="46"/>
      <c r="D92" s="8" t="s">
        <v>90</v>
      </c>
      <c r="E92" s="9">
        <v>6640000</v>
      </c>
      <c r="F92" s="9">
        <v>6670379</v>
      </c>
      <c r="G92" s="9">
        <f t="shared" si="1"/>
        <v>-30379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36691000</v>
      </c>
      <c r="F106" s="11">
        <f>+F38+F45+F68+F91+F94+F95+F96+F97+F100</f>
        <v>36131842</v>
      </c>
      <c r="G106" s="11">
        <f t="shared" si="1"/>
        <v>559158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11539000</v>
      </c>
      <c r="F107" s="14">
        <f xml:space="preserve"> +F37 - F106</f>
        <v>12539816</v>
      </c>
      <c r="G107" s="14">
        <f t="shared" si="1"/>
        <v>-1000816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1130000</v>
      </c>
      <c r="F108" s="9">
        <f>+F109+F110</f>
        <v>830000</v>
      </c>
      <c r="G108" s="9">
        <f t="shared" si="1"/>
        <v>300000</v>
      </c>
      <c r="H108" s="9"/>
    </row>
    <row r="109" spans="2:8" ht="14.25">
      <c r="B109" s="46"/>
      <c r="C109" s="46"/>
      <c r="D109" s="8" t="s">
        <v>107</v>
      </c>
      <c r="E109" s="9">
        <v>1130000</v>
      </c>
      <c r="F109" s="9">
        <v>830000</v>
      </c>
      <c r="G109" s="9">
        <f t="shared" si="1"/>
        <v>300000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1130000</v>
      </c>
      <c r="F120" s="11">
        <f>+F108+F111+F114+F115+F119</f>
        <v>830000</v>
      </c>
      <c r="G120" s="11">
        <f t="shared" si="1"/>
        <v>300000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1613000</v>
      </c>
      <c r="F122" s="9">
        <f>+F123+F124+F125+F126+F127</f>
        <v>1267916</v>
      </c>
      <c r="G122" s="9">
        <f t="shared" si="1"/>
        <v>345084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>
        <v>1313000</v>
      </c>
      <c r="F126" s="9">
        <v>1267916</v>
      </c>
      <c r="G126" s="9">
        <f t="shared" si="1"/>
        <v>45084</v>
      </c>
      <c r="H126" s="9"/>
    </row>
    <row r="127" spans="2:8" ht="14.25">
      <c r="B127" s="46"/>
      <c r="C127" s="46"/>
      <c r="D127" s="8" t="s">
        <v>125</v>
      </c>
      <c r="E127" s="9">
        <v>300000</v>
      </c>
      <c r="F127" s="9">
        <v>0</v>
      </c>
      <c r="G127" s="9">
        <f t="shared" si="1"/>
        <v>300000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1613000</v>
      </c>
      <c r="F131" s="11">
        <f>+F121+F122+F128+F129+F130</f>
        <v>1267916</v>
      </c>
      <c r="G131" s="11">
        <f t="shared" si="1"/>
        <v>345084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-483000</v>
      </c>
      <c r="F132" s="14">
        <f xml:space="preserve"> +F120 - F131</f>
        <v>-437916</v>
      </c>
      <c r="G132" s="14">
        <f t="shared" si="1"/>
        <v>-45084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500000</v>
      </c>
      <c r="F137" s="9">
        <f>+F138+F139+F140+F141+F142</f>
        <v>500000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>
        <v>500000</v>
      </c>
      <c r="F140" s="9">
        <v>500000</v>
      </c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360000</v>
      </c>
      <c r="F148" s="9">
        <v>0</v>
      </c>
      <c r="G148" s="9">
        <f t="shared" si="2"/>
        <v>360000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860000</v>
      </c>
      <c r="F150" s="11">
        <f>+F133+F134+F135+F136+F137+F143+F144+F145+F146+F147+F148+F149</f>
        <v>500000</v>
      </c>
      <c r="G150" s="11">
        <f t="shared" si="2"/>
        <v>360000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500000</v>
      </c>
      <c r="F154" s="9">
        <f>+F155+F156+F157+F158+F159</f>
        <v>500000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>
        <v>500000</v>
      </c>
      <c r="F157" s="9">
        <v>500000</v>
      </c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11300000</v>
      </c>
      <c r="F165" s="17">
        <v>12092000</v>
      </c>
      <c r="G165" s="17">
        <f t="shared" si="2"/>
        <v>-792000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11800000</v>
      </c>
      <c r="F167" s="19">
        <f>+F151+F152+F153+F154+F160+F161+F162+F163+F164+F165+F166</f>
        <v>12592000</v>
      </c>
      <c r="G167" s="19">
        <f t="shared" si="2"/>
        <v>-792000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-10940000</v>
      </c>
      <c r="F168" s="14">
        <f xml:space="preserve"> +F150 - F167</f>
        <v>-12092000</v>
      </c>
      <c r="G168" s="14">
        <f t="shared" si="2"/>
        <v>1152000</v>
      </c>
      <c r="H168" s="14"/>
    </row>
    <row r="169" spans="2:8" ht="14.25">
      <c r="B169" s="20" t="s">
        <v>168</v>
      </c>
      <c r="C169" s="21"/>
      <c r="D169" s="22"/>
      <c r="E169" s="23">
        <v>116000</v>
      </c>
      <c r="F169" s="23">
        <v>0</v>
      </c>
      <c r="G169" s="23">
        <f>E169 + E170</f>
        <v>116000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9900</v>
      </c>
      <c r="G171" s="14">
        <f t="shared" ref="G171:G173" si="3">E171-F171</f>
        <v>-9900</v>
      </c>
      <c r="H171" s="14"/>
    </row>
    <row r="172" spans="2:8" ht="14.25">
      <c r="B172" s="15" t="s">
        <v>170</v>
      </c>
      <c r="C172" s="12"/>
      <c r="D172" s="13"/>
      <c r="E172" s="14">
        <v>8182000</v>
      </c>
      <c r="F172" s="14">
        <v>8181811</v>
      </c>
      <c r="G172" s="14">
        <f t="shared" si="3"/>
        <v>189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8182000</v>
      </c>
      <c r="F173" s="14">
        <f xml:space="preserve"> +F171 +F172</f>
        <v>8191711</v>
      </c>
      <c r="G173" s="14">
        <f t="shared" si="3"/>
        <v>-9711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183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184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2900000</v>
      </c>
      <c r="F6" s="7">
        <f>+F7</f>
        <v>2938341</v>
      </c>
      <c r="G6" s="7">
        <f>E6-F6</f>
        <v>-38341</v>
      </c>
      <c r="H6" s="7"/>
    </row>
    <row r="7" spans="2:8" ht="14.25">
      <c r="B7" s="46"/>
      <c r="C7" s="46"/>
      <c r="D7" s="8" t="s">
        <v>11</v>
      </c>
      <c r="E7" s="9">
        <v>2900000</v>
      </c>
      <c r="F7" s="9">
        <v>2938341</v>
      </c>
      <c r="G7" s="9">
        <f t="shared" ref="G7:G71" si="0">E7-F7</f>
        <v>-38341</v>
      </c>
      <c r="H7" s="9"/>
    </row>
    <row r="8" spans="2:8" ht="14.25">
      <c r="B8" s="46"/>
      <c r="C8" s="46"/>
      <c r="D8" s="8" t="s">
        <v>12</v>
      </c>
      <c r="E8" s="9">
        <f>+E9+E18+E19+E20+E25</f>
        <v>32469000</v>
      </c>
      <c r="F8" s="9">
        <f>+F9+F18+F19+F20+F25</f>
        <v>32463901</v>
      </c>
      <c r="G8" s="9">
        <f t="shared" si="0"/>
        <v>5099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32469000</v>
      </c>
      <c r="F9" s="9">
        <f>+F10+F11+F12+F13+F14+F15+F16+F17</f>
        <v>32463901</v>
      </c>
      <c r="G9" s="9">
        <f t="shared" si="0"/>
        <v>5099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32469000</v>
      </c>
      <c r="F12" s="9">
        <v>32463901</v>
      </c>
      <c r="G12" s="9">
        <f t="shared" si="0"/>
        <v>5099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0</v>
      </c>
      <c r="F20" s="9">
        <f>+F21+F22+F23+F24</f>
        <v>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/>
      <c r="F22" s="9"/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30000</v>
      </c>
      <c r="F27" s="9">
        <v>30000</v>
      </c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293</v>
      </c>
      <c r="G28" s="9">
        <f t="shared" si="0"/>
        <v>-293</v>
      </c>
      <c r="H28" s="9"/>
    </row>
    <row r="29" spans="2:8" ht="14.25">
      <c r="B29" s="46"/>
      <c r="C29" s="46"/>
      <c r="D29" s="8" t="s">
        <v>31</v>
      </c>
      <c r="E29" s="9">
        <f>+E30+E31+E32</f>
        <v>20000</v>
      </c>
      <c r="F29" s="9">
        <f>+F30+F31+F32</f>
        <v>30000</v>
      </c>
      <c r="G29" s="9">
        <f t="shared" si="0"/>
        <v>-10000</v>
      </c>
      <c r="H29" s="9"/>
    </row>
    <row r="30" spans="2:8" ht="14.25">
      <c r="B30" s="46"/>
      <c r="C30" s="46"/>
      <c r="D30" s="8" t="s">
        <v>32</v>
      </c>
      <c r="E30" s="9">
        <v>20000</v>
      </c>
      <c r="F30" s="9">
        <v>30000</v>
      </c>
      <c r="G30" s="9">
        <f t="shared" si="0"/>
        <v>-10000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35419000</v>
      </c>
      <c r="F37" s="11">
        <f>+F6+F8+F26+F27+F28+F29+F33</f>
        <v>35462535</v>
      </c>
      <c r="G37" s="11">
        <f t="shared" si="0"/>
        <v>-43535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25031000</v>
      </c>
      <c r="F38" s="9">
        <f>+F39+F40+F41+F42+F43+F44</f>
        <v>25030474</v>
      </c>
      <c r="G38" s="9">
        <f t="shared" si="0"/>
        <v>526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16594000</v>
      </c>
      <c r="F40" s="9">
        <v>16593741</v>
      </c>
      <c r="G40" s="9">
        <f t="shared" si="0"/>
        <v>259</v>
      </c>
      <c r="H40" s="9"/>
    </row>
    <row r="41" spans="2:8" ht="14.25">
      <c r="B41" s="46"/>
      <c r="C41" s="46"/>
      <c r="D41" s="8" t="s">
        <v>44</v>
      </c>
      <c r="E41" s="9">
        <v>3584000</v>
      </c>
      <c r="F41" s="9">
        <v>3584000</v>
      </c>
      <c r="G41" s="9">
        <f t="shared" si="0"/>
        <v>0</v>
      </c>
      <c r="H41" s="9"/>
    </row>
    <row r="42" spans="2:8" ht="14.25">
      <c r="B42" s="46"/>
      <c r="C42" s="46"/>
      <c r="D42" s="8" t="s">
        <v>45</v>
      </c>
      <c r="E42" s="9">
        <v>1350000</v>
      </c>
      <c r="F42" s="9">
        <v>1350024</v>
      </c>
      <c r="G42" s="9">
        <f t="shared" si="0"/>
        <v>-24</v>
      </c>
      <c r="H42" s="9"/>
    </row>
    <row r="43" spans="2:8" ht="14.25">
      <c r="B43" s="46"/>
      <c r="C43" s="46"/>
      <c r="D43" s="8" t="s">
        <v>46</v>
      </c>
      <c r="E43" s="9">
        <v>223000</v>
      </c>
      <c r="F43" s="9">
        <v>222500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3280000</v>
      </c>
      <c r="F44" s="9">
        <v>3280209</v>
      </c>
      <c r="G44" s="9">
        <f t="shared" si="0"/>
        <v>-209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1051000</v>
      </c>
      <c r="F45" s="9">
        <f>+F46+F47+F48+F49+F50+F51+F52+F53+F54+F55+F56+F57+F58+F59+F60+F61+F62+F63+F64+F65+F66+F67</f>
        <v>1037252</v>
      </c>
      <c r="G45" s="9">
        <f t="shared" si="0"/>
        <v>13748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5000</v>
      </c>
      <c r="F50" s="9">
        <v>3708</v>
      </c>
      <c r="G50" s="9">
        <f t="shared" si="0"/>
        <v>1292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200000</v>
      </c>
      <c r="F53" s="9">
        <v>198588</v>
      </c>
      <c r="G53" s="9">
        <f t="shared" si="0"/>
        <v>1412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280000</v>
      </c>
      <c r="F57" s="9">
        <v>280000</v>
      </c>
      <c r="G57" s="9">
        <f t="shared" si="0"/>
        <v>0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150000</v>
      </c>
      <c r="F59" s="9">
        <v>145229</v>
      </c>
      <c r="G59" s="9">
        <f t="shared" si="0"/>
        <v>4771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113000</v>
      </c>
      <c r="F62" s="9">
        <v>112346</v>
      </c>
      <c r="G62" s="9">
        <f t="shared" si="0"/>
        <v>654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80000</v>
      </c>
      <c r="F65" s="9">
        <v>74891</v>
      </c>
      <c r="G65" s="9">
        <f t="shared" si="0"/>
        <v>5109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170000</v>
      </c>
      <c r="F67" s="9">
        <v>170000</v>
      </c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3031000</v>
      </c>
      <c r="F68" s="9">
        <f>+F69+F70+F71+F72+F73+F74+F75+F76+F77+F78+F79+F80+F81+F82+F83+F84+F85+F86+F87+F88+F89+F90</f>
        <v>2982959</v>
      </c>
      <c r="G68" s="9">
        <f t="shared" si="0"/>
        <v>48041</v>
      </c>
      <c r="H68" s="9"/>
    </row>
    <row r="69" spans="2:8" ht="14.25">
      <c r="B69" s="46"/>
      <c r="C69" s="46"/>
      <c r="D69" s="8" t="s">
        <v>72</v>
      </c>
      <c r="E69" s="9">
        <v>33000</v>
      </c>
      <c r="F69" s="9">
        <v>31437</v>
      </c>
      <c r="G69" s="9">
        <f t="shared" si="0"/>
        <v>1563</v>
      </c>
      <c r="H69" s="9"/>
    </row>
    <row r="70" spans="2:8" ht="14.25">
      <c r="B70" s="46"/>
      <c r="C70" s="46"/>
      <c r="D70" s="8" t="s">
        <v>73</v>
      </c>
      <c r="E70" s="9">
        <v>32000</v>
      </c>
      <c r="F70" s="9">
        <v>31500</v>
      </c>
      <c r="G70" s="9">
        <f t="shared" si="0"/>
        <v>500</v>
      </c>
      <c r="H70" s="9"/>
    </row>
    <row r="71" spans="2:8" ht="14.25">
      <c r="B71" s="46"/>
      <c r="C71" s="46"/>
      <c r="D71" s="8" t="s">
        <v>74</v>
      </c>
      <c r="E71" s="9">
        <v>30000</v>
      </c>
      <c r="F71" s="9">
        <v>26720</v>
      </c>
      <c r="G71" s="9">
        <f t="shared" si="0"/>
        <v>3280</v>
      </c>
      <c r="H71" s="9"/>
    </row>
    <row r="72" spans="2:8" ht="14.25">
      <c r="B72" s="46"/>
      <c r="C72" s="46"/>
      <c r="D72" s="8" t="s">
        <v>75</v>
      </c>
      <c r="E72" s="9">
        <v>71000</v>
      </c>
      <c r="F72" s="9">
        <v>70062</v>
      </c>
      <c r="G72" s="9">
        <f t="shared" ref="G72:G135" si="1">E72-F72</f>
        <v>938</v>
      </c>
      <c r="H72" s="9"/>
    </row>
    <row r="73" spans="2:8" ht="14.25">
      <c r="B73" s="46"/>
      <c r="C73" s="46"/>
      <c r="D73" s="8" t="s">
        <v>76</v>
      </c>
      <c r="E73" s="9">
        <v>36000</v>
      </c>
      <c r="F73" s="9">
        <v>34435</v>
      </c>
      <c r="G73" s="9">
        <f t="shared" si="1"/>
        <v>1565</v>
      </c>
      <c r="H73" s="9"/>
    </row>
    <row r="74" spans="2:8" ht="14.25">
      <c r="B74" s="46"/>
      <c r="C74" s="46"/>
      <c r="D74" s="8" t="s">
        <v>77</v>
      </c>
      <c r="E74" s="9">
        <v>210000</v>
      </c>
      <c r="F74" s="9">
        <v>203407</v>
      </c>
      <c r="G74" s="9">
        <f t="shared" si="1"/>
        <v>6593</v>
      </c>
      <c r="H74" s="9"/>
    </row>
    <row r="75" spans="2:8" ht="14.25">
      <c r="B75" s="46"/>
      <c r="C75" s="46"/>
      <c r="D75" s="8" t="s">
        <v>60</v>
      </c>
      <c r="E75" s="9">
        <v>100000</v>
      </c>
      <c r="F75" s="9">
        <v>99397</v>
      </c>
      <c r="G75" s="9">
        <f t="shared" si="1"/>
        <v>603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360000</v>
      </c>
      <c r="F77" s="9">
        <v>357750</v>
      </c>
      <c r="G77" s="9">
        <f t="shared" si="1"/>
        <v>2250</v>
      </c>
      <c r="H77" s="9"/>
    </row>
    <row r="78" spans="2:8" ht="14.25">
      <c r="B78" s="46"/>
      <c r="C78" s="46"/>
      <c r="D78" s="8" t="s">
        <v>79</v>
      </c>
      <c r="E78" s="9">
        <v>250000</v>
      </c>
      <c r="F78" s="9">
        <v>246202</v>
      </c>
      <c r="G78" s="9">
        <f t="shared" si="1"/>
        <v>3798</v>
      </c>
      <c r="H78" s="9"/>
    </row>
    <row r="79" spans="2:8" ht="14.25">
      <c r="B79" s="46"/>
      <c r="C79" s="46"/>
      <c r="D79" s="8" t="s">
        <v>80</v>
      </c>
      <c r="E79" s="9"/>
      <c r="F79" s="9"/>
      <c r="G79" s="9">
        <f t="shared" si="1"/>
        <v>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120000</v>
      </c>
      <c r="F81" s="9">
        <v>119232</v>
      </c>
      <c r="G81" s="9">
        <f t="shared" si="1"/>
        <v>768</v>
      </c>
      <c r="H81" s="9"/>
    </row>
    <row r="82" spans="2:8" ht="14.25">
      <c r="B82" s="46"/>
      <c r="C82" s="46"/>
      <c r="D82" s="8" t="s">
        <v>83</v>
      </c>
      <c r="E82" s="9">
        <v>20000</v>
      </c>
      <c r="F82" s="9">
        <v>18216</v>
      </c>
      <c r="G82" s="9">
        <f t="shared" si="1"/>
        <v>1784</v>
      </c>
      <c r="H82" s="9"/>
    </row>
    <row r="83" spans="2:8" ht="14.25">
      <c r="B83" s="46"/>
      <c r="C83" s="46"/>
      <c r="D83" s="8" t="s">
        <v>63</v>
      </c>
      <c r="E83" s="9">
        <v>120000</v>
      </c>
      <c r="F83" s="9">
        <v>119266</v>
      </c>
      <c r="G83" s="9">
        <f t="shared" si="1"/>
        <v>734</v>
      </c>
      <c r="H83" s="9"/>
    </row>
    <row r="84" spans="2:8" ht="14.25">
      <c r="B84" s="46"/>
      <c r="C84" s="46"/>
      <c r="D84" s="8" t="s">
        <v>64</v>
      </c>
      <c r="E84" s="9">
        <v>43000</v>
      </c>
      <c r="F84" s="9">
        <v>42264</v>
      </c>
      <c r="G84" s="9">
        <f t="shared" si="1"/>
        <v>736</v>
      </c>
      <c r="H84" s="9"/>
    </row>
    <row r="85" spans="2:8" ht="14.25">
      <c r="B85" s="46"/>
      <c r="C85" s="46"/>
      <c r="D85" s="8" t="s">
        <v>84</v>
      </c>
      <c r="E85" s="9">
        <v>1392000</v>
      </c>
      <c r="F85" s="9">
        <v>1384800</v>
      </c>
      <c r="G85" s="9">
        <f t="shared" si="1"/>
        <v>7200</v>
      </c>
      <c r="H85" s="9"/>
    </row>
    <row r="86" spans="2:8" ht="14.25">
      <c r="B86" s="46"/>
      <c r="C86" s="46"/>
      <c r="D86" s="8" t="s">
        <v>85</v>
      </c>
      <c r="E86" s="9">
        <v>80000</v>
      </c>
      <c r="F86" s="9">
        <v>75458</v>
      </c>
      <c r="G86" s="9">
        <f t="shared" si="1"/>
        <v>4542</v>
      </c>
      <c r="H86" s="9"/>
    </row>
    <row r="87" spans="2:8" ht="14.25">
      <c r="B87" s="46"/>
      <c r="C87" s="46"/>
      <c r="D87" s="8" t="s">
        <v>86</v>
      </c>
      <c r="E87" s="9">
        <v>11000</v>
      </c>
      <c r="F87" s="9">
        <v>0</v>
      </c>
      <c r="G87" s="9">
        <f t="shared" si="1"/>
        <v>11000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63000</v>
      </c>
      <c r="F89" s="9">
        <v>63000</v>
      </c>
      <c r="G89" s="9">
        <f t="shared" si="1"/>
        <v>0</v>
      </c>
      <c r="H89" s="9"/>
    </row>
    <row r="90" spans="2:8" ht="14.25">
      <c r="B90" s="46"/>
      <c r="C90" s="46"/>
      <c r="D90" s="8" t="s">
        <v>70</v>
      </c>
      <c r="E90" s="9">
        <v>60000</v>
      </c>
      <c r="F90" s="9">
        <v>59813</v>
      </c>
      <c r="G90" s="9">
        <f t="shared" si="1"/>
        <v>187</v>
      </c>
      <c r="H90" s="9"/>
    </row>
    <row r="91" spans="2:8" ht="14.25">
      <c r="B91" s="46"/>
      <c r="C91" s="46"/>
      <c r="D91" s="8" t="s">
        <v>89</v>
      </c>
      <c r="E91" s="9">
        <f>+E92+E93</f>
        <v>2900000</v>
      </c>
      <c r="F91" s="9">
        <f>+F92+F93</f>
        <v>2782174</v>
      </c>
      <c r="G91" s="9">
        <f t="shared" si="1"/>
        <v>117826</v>
      </c>
      <c r="H91" s="9"/>
    </row>
    <row r="92" spans="2:8" ht="14.25">
      <c r="B92" s="46"/>
      <c r="C92" s="46"/>
      <c r="D92" s="8" t="s">
        <v>90</v>
      </c>
      <c r="E92" s="9">
        <v>2900000</v>
      </c>
      <c r="F92" s="9">
        <v>2782174</v>
      </c>
      <c r="G92" s="9">
        <f t="shared" si="1"/>
        <v>117826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32013000</v>
      </c>
      <c r="F106" s="11">
        <f>+F38+F45+F68+F91+F94+F95+F96+F97+F100</f>
        <v>31832859</v>
      </c>
      <c r="G106" s="11">
        <f t="shared" si="1"/>
        <v>180141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3406000</v>
      </c>
      <c r="F107" s="14">
        <f xml:space="preserve"> +F37 - F106</f>
        <v>3629676</v>
      </c>
      <c r="G107" s="14">
        <f t="shared" si="1"/>
        <v>-223676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0</v>
      </c>
      <c r="F122" s="9">
        <f>+F123+F124+F125+F126+F127</f>
        <v>0</v>
      </c>
      <c r="G122" s="9">
        <f t="shared" si="1"/>
        <v>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/>
      <c r="F126" s="9"/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0</v>
      </c>
      <c r="F131" s="11">
        <f>+F121+F122+F128+F129+F130</f>
        <v>0</v>
      </c>
      <c r="G131" s="11">
        <f t="shared" si="1"/>
        <v>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0</v>
      </c>
      <c r="F132" s="14">
        <f xml:space="preserve"> +F120 - F131</f>
        <v>0</v>
      </c>
      <c r="G132" s="14">
        <f t="shared" si="1"/>
        <v>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155000</v>
      </c>
      <c r="F137" s="9">
        <f>+F138+F139+F140+F141+F142</f>
        <v>155000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>
        <v>155000</v>
      </c>
      <c r="F140" s="9">
        <v>155000</v>
      </c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2201000</v>
      </c>
      <c r="F148" s="9">
        <v>0</v>
      </c>
      <c r="G148" s="9">
        <f t="shared" si="2"/>
        <v>2201000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2356000</v>
      </c>
      <c r="F150" s="11">
        <f>+F133+F134+F135+F136+F137+F143+F144+F145+F146+F147+F148+F149</f>
        <v>155000</v>
      </c>
      <c r="G150" s="11">
        <f t="shared" si="2"/>
        <v>2201000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5762000</v>
      </c>
      <c r="F165" s="17">
        <v>3781000</v>
      </c>
      <c r="G165" s="17">
        <f t="shared" si="2"/>
        <v>1981000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5762000</v>
      </c>
      <c r="F167" s="19">
        <f>+F151+F152+F153+F154+F160+F161+F162+F163+F164+F165+F166</f>
        <v>3781000</v>
      </c>
      <c r="G167" s="19">
        <f t="shared" si="2"/>
        <v>1981000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-3406000</v>
      </c>
      <c r="F168" s="14">
        <f xml:space="preserve"> +F150 - F167</f>
        <v>-3626000</v>
      </c>
      <c r="G168" s="14">
        <f t="shared" si="2"/>
        <v>220000</v>
      </c>
      <c r="H168" s="14"/>
    </row>
    <row r="169" spans="2:8" ht="14.25">
      <c r="B169" s="20" t="s">
        <v>168</v>
      </c>
      <c r="C169" s="21"/>
      <c r="D169" s="22"/>
      <c r="E169" s="23">
        <v>0</v>
      </c>
      <c r="F169" s="23">
        <v>0</v>
      </c>
      <c r="G169" s="23">
        <f>E169 + E170</f>
        <v>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3676</v>
      </c>
      <c r="G171" s="14">
        <f t="shared" ref="G171:G173" si="3">E171-F171</f>
        <v>-3676</v>
      </c>
      <c r="H171" s="14"/>
    </row>
    <row r="172" spans="2:8" ht="14.25">
      <c r="B172" s="15" t="s">
        <v>170</v>
      </c>
      <c r="C172" s="12"/>
      <c r="D172" s="13"/>
      <c r="E172" s="14">
        <v>5934000</v>
      </c>
      <c r="F172" s="14">
        <v>5933925</v>
      </c>
      <c r="G172" s="14">
        <f t="shared" si="3"/>
        <v>75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5934000</v>
      </c>
      <c r="F173" s="14">
        <f xml:space="preserve"> +F171 +F172</f>
        <v>5937601</v>
      </c>
      <c r="G173" s="14">
        <f t="shared" si="3"/>
        <v>-3601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185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184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18220000</v>
      </c>
      <c r="F6" s="7">
        <f>+F7</f>
        <v>17767501</v>
      </c>
      <c r="G6" s="7">
        <f>E6-F6</f>
        <v>452499</v>
      </c>
      <c r="H6" s="7"/>
    </row>
    <row r="7" spans="2:8" ht="14.25">
      <c r="B7" s="46"/>
      <c r="C7" s="46"/>
      <c r="D7" s="8" t="s">
        <v>11</v>
      </c>
      <c r="E7" s="9">
        <v>18220000</v>
      </c>
      <c r="F7" s="9">
        <v>17767501</v>
      </c>
      <c r="G7" s="9">
        <f t="shared" ref="G7:G71" si="0">E7-F7</f>
        <v>452499</v>
      </c>
      <c r="H7" s="9"/>
    </row>
    <row r="8" spans="2:8" ht="14.25">
      <c r="B8" s="46"/>
      <c r="C8" s="46"/>
      <c r="D8" s="8" t="s">
        <v>12</v>
      </c>
      <c r="E8" s="9">
        <f>+E9+E18+E19+E20+E25</f>
        <v>54027000</v>
      </c>
      <c r="F8" s="9">
        <f>+F9+F18+F19+F20+F25</f>
        <v>54528542</v>
      </c>
      <c r="G8" s="9">
        <f t="shared" si="0"/>
        <v>-501542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50928000</v>
      </c>
      <c r="F9" s="9">
        <f>+F10+F11+F12+F13+F14+F15+F16+F17</f>
        <v>51430476</v>
      </c>
      <c r="G9" s="9">
        <f t="shared" si="0"/>
        <v>-502476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50928000</v>
      </c>
      <c r="F12" s="9">
        <v>51430476</v>
      </c>
      <c r="G12" s="9">
        <f t="shared" si="0"/>
        <v>-502476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3099000</v>
      </c>
      <c r="F20" s="9">
        <f>+F21+F22+F23+F24</f>
        <v>3098066</v>
      </c>
      <c r="G20" s="9">
        <f t="shared" si="0"/>
        <v>934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>
        <v>3099000</v>
      </c>
      <c r="F22" s="9">
        <v>3098066</v>
      </c>
      <c r="G22" s="9">
        <f t="shared" si="0"/>
        <v>934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100000</v>
      </c>
      <c r="F27" s="9">
        <v>105000</v>
      </c>
      <c r="G27" s="9">
        <f t="shared" si="0"/>
        <v>-5000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24</v>
      </c>
      <c r="G28" s="9">
        <f t="shared" si="0"/>
        <v>-24</v>
      </c>
      <c r="H28" s="9"/>
    </row>
    <row r="29" spans="2:8" ht="14.25">
      <c r="B29" s="46"/>
      <c r="C29" s="46"/>
      <c r="D29" s="8" t="s">
        <v>31</v>
      </c>
      <c r="E29" s="9">
        <f>+E30+E31+E32</f>
        <v>25000</v>
      </c>
      <c r="F29" s="9">
        <f>+F30+F31+F32</f>
        <v>25000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>
        <v>20000</v>
      </c>
      <c r="F30" s="9">
        <v>20000</v>
      </c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>
        <v>5000</v>
      </c>
      <c r="F32" s="9">
        <v>5000</v>
      </c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72372000</v>
      </c>
      <c r="F37" s="11">
        <f>+F6+F8+F26+F27+F28+F29+F33</f>
        <v>72426067</v>
      </c>
      <c r="G37" s="11">
        <f t="shared" si="0"/>
        <v>-54067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43745000</v>
      </c>
      <c r="F38" s="9">
        <f>+F39+F40+F41+F42+F43+F44</f>
        <v>43561340</v>
      </c>
      <c r="G38" s="9">
        <f t="shared" si="0"/>
        <v>183660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18041000</v>
      </c>
      <c r="F40" s="9">
        <v>17869209</v>
      </c>
      <c r="G40" s="9">
        <f t="shared" si="0"/>
        <v>171791</v>
      </c>
      <c r="H40" s="9"/>
    </row>
    <row r="41" spans="2:8" ht="14.25">
      <c r="B41" s="46"/>
      <c r="C41" s="46"/>
      <c r="D41" s="8" t="s">
        <v>44</v>
      </c>
      <c r="E41" s="9">
        <v>3960000</v>
      </c>
      <c r="F41" s="9">
        <v>3959000</v>
      </c>
      <c r="G41" s="9">
        <f t="shared" si="0"/>
        <v>1000</v>
      </c>
      <c r="H41" s="9"/>
    </row>
    <row r="42" spans="2:8" ht="14.25">
      <c r="B42" s="46"/>
      <c r="C42" s="46"/>
      <c r="D42" s="8" t="s">
        <v>45</v>
      </c>
      <c r="E42" s="9">
        <v>17280000</v>
      </c>
      <c r="F42" s="9">
        <v>17270409</v>
      </c>
      <c r="G42" s="9">
        <f t="shared" si="0"/>
        <v>9591</v>
      </c>
      <c r="H42" s="9"/>
    </row>
    <row r="43" spans="2:8" ht="14.25">
      <c r="B43" s="46"/>
      <c r="C43" s="46"/>
      <c r="D43" s="8" t="s">
        <v>46</v>
      </c>
      <c r="E43" s="9">
        <v>490000</v>
      </c>
      <c r="F43" s="9">
        <v>489500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3974000</v>
      </c>
      <c r="F44" s="9">
        <v>3973222</v>
      </c>
      <c r="G44" s="9">
        <f t="shared" si="0"/>
        <v>778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1885000</v>
      </c>
      <c r="F45" s="9">
        <f>+F46+F47+F48+F49+F50+F51+F52+F53+F54+F55+F56+F57+F58+F59+F60+F61+F62+F63+F64+F65+F66+F67</f>
        <v>1855674</v>
      </c>
      <c r="G45" s="9">
        <f t="shared" si="0"/>
        <v>29326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49000</v>
      </c>
      <c r="F50" s="9">
        <v>46310</v>
      </c>
      <c r="G50" s="9">
        <f t="shared" si="0"/>
        <v>2690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276000</v>
      </c>
      <c r="F53" s="9">
        <v>272661</v>
      </c>
      <c r="G53" s="9">
        <f t="shared" si="0"/>
        <v>3339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571000</v>
      </c>
      <c r="F57" s="9">
        <v>569145</v>
      </c>
      <c r="G57" s="9">
        <f t="shared" si="0"/>
        <v>1855</v>
      </c>
      <c r="H57" s="9"/>
    </row>
    <row r="58" spans="2:8" ht="14.25">
      <c r="B58" s="46"/>
      <c r="C58" s="46"/>
      <c r="D58" s="8" t="s">
        <v>61</v>
      </c>
      <c r="E58" s="9">
        <v>5000</v>
      </c>
      <c r="F58" s="9">
        <v>5000</v>
      </c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119000</v>
      </c>
      <c r="F59" s="9">
        <v>109192</v>
      </c>
      <c r="G59" s="9">
        <f t="shared" si="0"/>
        <v>9808</v>
      </c>
      <c r="H59" s="9"/>
    </row>
    <row r="60" spans="2:8" ht="14.25">
      <c r="B60" s="46"/>
      <c r="C60" s="46"/>
      <c r="D60" s="8" t="s">
        <v>63</v>
      </c>
      <c r="E60" s="9">
        <v>135000</v>
      </c>
      <c r="F60" s="9">
        <v>134460</v>
      </c>
      <c r="G60" s="9">
        <f t="shared" si="0"/>
        <v>540</v>
      </c>
      <c r="H60" s="9"/>
    </row>
    <row r="61" spans="2:8" ht="14.25">
      <c r="B61" s="46"/>
      <c r="C61" s="46"/>
      <c r="D61" s="8" t="s">
        <v>64</v>
      </c>
      <c r="E61" s="9">
        <v>393000</v>
      </c>
      <c r="F61" s="9">
        <v>392164</v>
      </c>
      <c r="G61" s="9">
        <f t="shared" si="0"/>
        <v>836</v>
      </c>
      <c r="H61" s="9"/>
    </row>
    <row r="62" spans="2:8" ht="14.25">
      <c r="B62" s="46"/>
      <c r="C62" s="46"/>
      <c r="D62" s="8" t="s">
        <v>65</v>
      </c>
      <c r="E62" s="9">
        <v>107000</v>
      </c>
      <c r="F62" s="9">
        <v>105492</v>
      </c>
      <c r="G62" s="9">
        <f t="shared" si="0"/>
        <v>1508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141000</v>
      </c>
      <c r="F65" s="9">
        <v>138556</v>
      </c>
      <c r="G65" s="9">
        <f t="shared" si="0"/>
        <v>2444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89000</v>
      </c>
      <c r="F67" s="9">
        <v>82694</v>
      </c>
      <c r="G67" s="9">
        <f t="shared" si="0"/>
        <v>6306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7434000</v>
      </c>
      <c r="F68" s="9">
        <f>+F69+F70+F71+F72+F73+F74+F75+F76+F77+F78+F79+F80+F81+F82+F83+F84+F85+F86+F87+F88+F89+F90</f>
        <v>7348487</v>
      </c>
      <c r="G68" s="9">
        <f t="shared" si="0"/>
        <v>85513</v>
      </c>
      <c r="H68" s="9"/>
    </row>
    <row r="69" spans="2:8" ht="14.25">
      <c r="B69" s="46"/>
      <c r="C69" s="46"/>
      <c r="D69" s="8" t="s">
        <v>72</v>
      </c>
      <c r="E69" s="9">
        <v>42000</v>
      </c>
      <c r="F69" s="9">
        <v>40110</v>
      </c>
      <c r="G69" s="9">
        <f t="shared" si="0"/>
        <v>1890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34000</v>
      </c>
      <c r="F71" s="9">
        <v>30789</v>
      </c>
      <c r="G71" s="9">
        <f t="shared" si="0"/>
        <v>3211</v>
      </c>
      <c r="H71" s="9"/>
    </row>
    <row r="72" spans="2:8" ht="14.25">
      <c r="B72" s="46"/>
      <c r="C72" s="46"/>
      <c r="D72" s="8" t="s">
        <v>75</v>
      </c>
      <c r="E72" s="9">
        <v>223000</v>
      </c>
      <c r="F72" s="9">
        <v>222926</v>
      </c>
      <c r="G72" s="9">
        <f t="shared" ref="G72:G135" si="1">E72-F72</f>
        <v>74</v>
      </c>
      <c r="H72" s="9"/>
    </row>
    <row r="73" spans="2:8" ht="14.25">
      <c r="B73" s="46"/>
      <c r="C73" s="46"/>
      <c r="D73" s="8" t="s">
        <v>76</v>
      </c>
      <c r="E73" s="9">
        <v>54000</v>
      </c>
      <c r="F73" s="9">
        <v>52938</v>
      </c>
      <c r="G73" s="9">
        <f t="shared" si="1"/>
        <v>1062</v>
      </c>
      <c r="H73" s="9"/>
    </row>
    <row r="74" spans="2:8" ht="14.25">
      <c r="B74" s="46"/>
      <c r="C74" s="46"/>
      <c r="D74" s="8" t="s">
        <v>77</v>
      </c>
      <c r="E74" s="9">
        <v>251000</v>
      </c>
      <c r="F74" s="9">
        <v>250340</v>
      </c>
      <c r="G74" s="9">
        <f t="shared" si="1"/>
        <v>660</v>
      </c>
      <c r="H74" s="9"/>
    </row>
    <row r="75" spans="2:8" ht="14.25">
      <c r="B75" s="46"/>
      <c r="C75" s="46"/>
      <c r="D75" s="8" t="s">
        <v>60</v>
      </c>
      <c r="E75" s="9">
        <v>270000</v>
      </c>
      <c r="F75" s="9">
        <v>270000</v>
      </c>
      <c r="G75" s="9">
        <f t="shared" si="1"/>
        <v>0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4102000</v>
      </c>
      <c r="F77" s="9">
        <v>4061729</v>
      </c>
      <c r="G77" s="9">
        <f t="shared" si="1"/>
        <v>40271</v>
      </c>
      <c r="H77" s="9"/>
    </row>
    <row r="78" spans="2:8" ht="14.25">
      <c r="B78" s="46"/>
      <c r="C78" s="46"/>
      <c r="D78" s="8" t="s">
        <v>79</v>
      </c>
      <c r="E78" s="9">
        <v>530000</v>
      </c>
      <c r="F78" s="9">
        <v>525794</v>
      </c>
      <c r="G78" s="9">
        <f t="shared" si="1"/>
        <v>4206</v>
      </c>
      <c r="H78" s="9"/>
    </row>
    <row r="79" spans="2:8" ht="14.25">
      <c r="B79" s="46"/>
      <c r="C79" s="46"/>
      <c r="D79" s="8" t="s">
        <v>80</v>
      </c>
      <c r="E79" s="9"/>
      <c r="F79" s="9"/>
      <c r="G79" s="9">
        <f t="shared" si="1"/>
        <v>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319000</v>
      </c>
      <c r="F81" s="9">
        <v>317952</v>
      </c>
      <c r="G81" s="9">
        <f t="shared" si="1"/>
        <v>1048</v>
      </c>
      <c r="H81" s="9"/>
    </row>
    <row r="82" spans="2:8" ht="14.25">
      <c r="B82" s="46"/>
      <c r="C82" s="46"/>
      <c r="D82" s="8" t="s">
        <v>83</v>
      </c>
      <c r="E82" s="9">
        <v>10000</v>
      </c>
      <c r="F82" s="9">
        <v>6174</v>
      </c>
      <c r="G82" s="9">
        <f t="shared" si="1"/>
        <v>3826</v>
      </c>
      <c r="H82" s="9"/>
    </row>
    <row r="83" spans="2:8" ht="14.25">
      <c r="B83" s="46"/>
      <c r="C83" s="46"/>
      <c r="D83" s="8" t="s">
        <v>63</v>
      </c>
      <c r="E83" s="9">
        <v>445000</v>
      </c>
      <c r="F83" s="9">
        <v>443936</v>
      </c>
      <c r="G83" s="9">
        <f t="shared" si="1"/>
        <v>1064</v>
      </c>
      <c r="H83" s="9"/>
    </row>
    <row r="84" spans="2:8" ht="14.25">
      <c r="B84" s="46"/>
      <c r="C84" s="46"/>
      <c r="D84" s="8" t="s">
        <v>64</v>
      </c>
      <c r="E84" s="9">
        <v>415000</v>
      </c>
      <c r="F84" s="9">
        <v>413640</v>
      </c>
      <c r="G84" s="9">
        <f t="shared" si="1"/>
        <v>1360</v>
      </c>
      <c r="H84" s="9"/>
    </row>
    <row r="85" spans="2:8" ht="14.25">
      <c r="B85" s="46"/>
      <c r="C85" s="46"/>
      <c r="D85" s="8" t="s">
        <v>84</v>
      </c>
      <c r="E85" s="9"/>
      <c r="F85" s="9"/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566000</v>
      </c>
      <c r="F86" s="9">
        <v>565300</v>
      </c>
      <c r="G86" s="9">
        <f t="shared" si="1"/>
        <v>700</v>
      </c>
      <c r="H86" s="9"/>
    </row>
    <row r="87" spans="2:8" ht="14.25">
      <c r="B87" s="46"/>
      <c r="C87" s="46"/>
      <c r="D87" s="8" t="s">
        <v>86</v>
      </c>
      <c r="E87" s="9">
        <v>37000</v>
      </c>
      <c r="F87" s="9">
        <v>19129</v>
      </c>
      <c r="G87" s="9">
        <f t="shared" si="1"/>
        <v>17871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88000</v>
      </c>
      <c r="F89" s="9">
        <v>87000</v>
      </c>
      <c r="G89" s="9">
        <f t="shared" si="1"/>
        <v>1000</v>
      </c>
      <c r="H89" s="9"/>
    </row>
    <row r="90" spans="2:8" ht="14.25">
      <c r="B90" s="46"/>
      <c r="C90" s="46"/>
      <c r="D90" s="8" t="s">
        <v>70</v>
      </c>
      <c r="E90" s="9">
        <v>48000</v>
      </c>
      <c r="F90" s="9">
        <v>40730</v>
      </c>
      <c r="G90" s="9">
        <f t="shared" si="1"/>
        <v>7270</v>
      </c>
      <c r="H90" s="9"/>
    </row>
    <row r="91" spans="2:8" ht="14.25">
      <c r="B91" s="46"/>
      <c r="C91" s="46"/>
      <c r="D91" s="8" t="s">
        <v>89</v>
      </c>
      <c r="E91" s="9">
        <f>+E92+E93</f>
        <v>18220000</v>
      </c>
      <c r="F91" s="9">
        <f>+F92+F93</f>
        <v>18061170</v>
      </c>
      <c r="G91" s="9">
        <f t="shared" si="1"/>
        <v>158830</v>
      </c>
      <c r="H91" s="9"/>
    </row>
    <row r="92" spans="2:8" ht="14.25">
      <c r="B92" s="46"/>
      <c r="C92" s="46"/>
      <c r="D92" s="8" t="s">
        <v>90</v>
      </c>
      <c r="E92" s="9">
        <v>18220000</v>
      </c>
      <c r="F92" s="9">
        <v>18061170</v>
      </c>
      <c r="G92" s="9">
        <f t="shared" si="1"/>
        <v>158830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>
        <v>10000</v>
      </c>
      <c r="F96" s="9">
        <v>9262</v>
      </c>
      <c r="G96" s="9">
        <f t="shared" si="1"/>
        <v>738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71294000</v>
      </c>
      <c r="F106" s="11">
        <f>+F38+F45+F68+F91+F94+F95+F96+F97+F100</f>
        <v>70835933</v>
      </c>
      <c r="G106" s="11">
        <f t="shared" si="1"/>
        <v>458067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1078000</v>
      </c>
      <c r="F107" s="14">
        <f xml:space="preserve"> +F37 - F106</f>
        <v>1590134</v>
      </c>
      <c r="G107" s="14">
        <f t="shared" si="1"/>
        <v>-512134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1714000</v>
      </c>
      <c r="F108" s="9">
        <f>+F109+F110</f>
        <v>1714000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>
        <v>1714000</v>
      </c>
      <c r="F109" s="9">
        <v>1714000</v>
      </c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1714000</v>
      </c>
      <c r="F120" s="11">
        <f>+F108+F111+F114+F115+F119</f>
        <v>1714000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>
        <v>2745000</v>
      </c>
      <c r="F121" s="9">
        <v>2745000</v>
      </c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2371000</v>
      </c>
      <c r="F122" s="9">
        <f>+F123+F124+F125+F126+F127</f>
        <v>2370697</v>
      </c>
      <c r="G122" s="9">
        <f t="shared" si="1"/>
        <v>303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>
        <v>2371000</v>
      </c>
      <c r="F125" s="9">
        <v>2370697</v>
      </c>
      <c r="G125" s="9">
        <f t="shared" si="1"/>
        <v>303</v>
      </c>
      <c r="H125" s="9"/>
    </row>
    <row r="126" spans="2:8" ht="14.25">
      <c r="B126" s="46"/>
      <c r="C126" s="46"/>
      <c r="D126" s="8" t="s">
        <v>124</v>
      </c>
      <c r="E126" s="9"/>
      <c r="F126" s="9"/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5116000</v>
      </c>
      <c r="F131" s="11">
        <f>+F121+F122+F128+F129+F130</f>
        <v>5115697</v>
      </c>
      <c r="G131" s="11">
        <f t="shared" si="1"/>
        <v>303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-3402000</v>
      </c>
      <c r="F132" s="14">
        <f xml:space="preserve"> +F120 - F131</f>
        <v>-3401697</v>
      </c>
      <c r="G132" s="14">
        <f t="shared" si="1"/>
        <v>-303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0</v>
      </c>
      <c r="F137" s="9">
        <f>+F138+F139+F140+F141+F142</f>
        <v>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/>
      <c r="F140" s="9"/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11110000</v>
      </c>
      <c r="F148" s="9">
        <v>2995000</v>
      </c>
      <c r="G148" s="9">
        <f t="shared" si="2"/>
        <v>8115000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11110000</v>
      </c>
      <c r="F150" s="11">
        <f>+F133+F134+F135+F136+F137+F143+F144+F145+F146+F147+F148+F149</f>
        <v>2995000</v>
      </c>
      <c r="G150" s="11">
        <f t="shared" si="2"/>
        <v>8115000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146000</v>
      </c>
      <c r="F154" s="9">
        <f>+F155+F156+F157+F158+F159</f>
        <v>146000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>
        <v>146000</v>
      </c>
      <c r="F157" s="9">
        <v>146000</v>
      </c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8640000</v>
      </c>
      <c r="F165" s="17">
        <v>1015000</v>
      </c>
      <c r="G165" s="17">
        <f t="shared" si="2"/>
        <v>7625000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8786000</v>
      </c>
      <c r="F167" s="19">
        <f>+F151+F152+F153+F154+F160+F161+F162+F163+F164+F165+F166</f>
        <v>1161000</v>
      </c>
      <c r="G167" s="19">
        <f t="shared" si="2"/>
        <v>7625000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2324000</v>
      </c>
      <c r="F168" s="14">
        <f xml:space="preserve"> +F150 - F167</f>
        <v>1834000</v>
      </c>
      <c r="G168" s="14">
        <f t="shared" si="2"/>
        <v>490000</v>
      </c>
      <c r="H168" s="14"/>
    </row>
    <row r="169" spans="2:8" ht="14.25">
      <c r="B169" s="20" t="s">
        <v>168</v>
      </c>
      <c r="C169" s="21"/>
      <c r="D169" s="22"/>
      <c r="E169" s="23">
        <v>0</v>
      </c>
      <c r="F169" s="23"/>
      <c r="G169" s="23">
        <f>E169 + E170</f>
        <v>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22437</v>
      </c>
      <c r="G171" s="14">
        <f t="shared" ref="G171:G173" si="3">E171-F171</f>
        <v>-22437</v>
      </c>
      <c r="H171" s="14"/>
    </row>
    <row r="172" spans="2:8" ht="14.25">
      <c r="B172" s="15" t="s">
        <v>170</v>
      </c>
      <c r="C172" s="12"/>
      <c r="D172" s="13"/>
      <c r="E172" s="14">
        <v>14697000</v>
      </c>
      <c r="F172" s="14">
        <v>14696631</v>
      </c>
      <c r="G172" s="14">
        <f t="shared" si="3"/>
        <v>369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14697000</v>
      </c>
      <c r="F173" s="14">
        <f xml:space="preserve"> +F171 +F172</f>
        <v>14719068</v>
      </c>
      <c r="G173" s="14">
        <f t="shared" si="3"/>
        <v>-22068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tabSelected="1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186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184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0</v>
      </c>
      <c r="F6" s="7">
        <f>+F7</f>
        <v>0</v>
      </c>
      <c r="G6" s="7">
        <f>E6-F6</f>
        <v>0</v>
      </c>
      <c r="H6" s="7"/>
    </row>
    <row r="7" spans="2:8" ht="14.25">
      <c r="B7" s="46"/>
      <c r="C7" s="46"/>
      <c r="D7" s="8" t="s">
        <v>11</v>
      </c>
      <c r="E7" s="9"/>
      <c r="F7" s="9"/>
      <c r="G7" s="9">
        <f t="shared" ref="G7:G71" si="0">E7-F7</f>
        <v>0</v>
      </c>
      <c r="H7" s="9"/>
    </row>
    <row r="8" spans="2:8" ht="14.25">
      <c r="B8" s="46"/>
      <c r="C8" s="46"/>
      <c r="D8" s="8" t="s">
        <v>12</v>
      </c>
      <c r="E8" s="9">
        <f>+E9+E18+E19+E20+E25</f>
        <v>6678000</v>
      </c>
      <c r="F8" s="9">
        <f>+F9+F18+F19+F20+F25</f>
        <v>6933753</v>
      </c>
      <c r="G8" s="9">
        <f t="shared" si="0"/>
        <v>-255753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6678000</v>
      </c>
      <c r="F9" s="9">
        <f>+F10+F11+F12+F13+F14+F15+F16+F17</f>
        <v>6933753</v>
      </c>
      <c r="G9" s="9">
        <f t="shared" si="0"/>
        <v>-255753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/>
      <c r="F12" s="9"/>
      <c r="G12" s="9">
        <f t="shared" si="0"/>
        <v>0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>
        <v>6678000</v>
      </c>
      <c r="F16" s="9">
        <v>6933753</v>
      </c>
      <c r="G16" s="9">
        <f t="shared" si="0"/>
        <v>-255753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0</v>
      </c>
      <c r="F20" s="9">
        <f>+F21+F22+F23+F24</f>
        <v>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/>
      <c r="F22" s="9"/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/>
      <c r="F27" s="9"/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50</v>
      </c>
      <c r="G28" s="9">
        <f t="shared" si="0"/>
        <v>-50</v>
      </c>
      <c r="H28" s="9"/>
    </row>
    <row r="29" spans="2:8" ht="14.25">
      <c r="B29" s="46"/>
      <c r="C29" s="46"/>
      <c r="D29" s="8" t="s">
        <v>31</v>
      </c>
      <c r="E29" s="9">
        <f>+E30+E31+E32</f>
        <v>0</v>
      </c>
      <c r="F29" s="9">
        <f>+F30+F31+F32</f>
        <v>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/>
      <c r="F30" s="9"/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6678000</v>
      </c>
      <c r="F37" s="11">
        <f>+F6+F8+F26+F27+F28+F29+F33</f>
        <v>6933803</v>
      </c>
      <c r="G37" s="11">
        <f t="shared" si="0"/>
        <v>-255803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10665000</v>
      </c>
      <c r="F38" s="9">
        <f>+F39+F40+F41+F42+F43+F44</f>
        <v>10653368</v>
      </c>
      <c r="G38" s="9">
        <f t="shared" si="0"/>
        <v>11632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5430000</v>
      </c>
      <c r="F40" s="9">
        <v>5420844</v>
      </c>
      <c r="G40" s="9">
        <f t="shared" si="0"/>
        <v>9156</v>
      </c>
      <c r="H40" s="9"/>
    </row>
    <row r="41" spans="2:8" ht="14.25">
      <c r="B41" s="46"/>
      <c r="C41" s="46"/>
      <c r="D41" s="8" t="s">
        <v>44</v>
      </c>
      <c r="E41" s="9">
        <v>1160000</v>
      </c>
      <c r="F41" s="9">
        <v>1159600</v>
      </c>
      <c r="G41" s="9">
        <f t="shared" si="0"/>
        <v>400</v>
      </c>
      <c r="H41" s="9"/>
    </row>
    <row r="42" spans="2:8" ht="14.25">
      <c r="B42" s="46"/>
      <c r="C42" s="46"/>
      <c r="D42" s="8" t="s">
        <v>45</v>
      </c>
      <c r="E42" s="9">
        <v>2745000</v>
      </c>
      <c r="F42" s="9">
        <v>2744270</v>
      </c>
      <c r="G42" s="9">
        <f t="shared" si="0"/>
        <v>730</v>
      </c>
      <c r="H42" s="9"/>
    </row>
    <row r="43" spans="2:8" ht="14.25">
      <c r="B43" s="46"/>
      <c r="C43" s="46"/>
      <c r="D43" s="8" t="s">
        <v>46</v>
      </c>
      <c r="E43" s="9">
        <v>134000</v>
      </c>
      <c r="F43" s="9">
        <v>133500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1196000</v>
      </c>
      <c r="F44" s="9">
        <v>1195154</v>
      </c>
      <c r="G44" s="9">
        <f t="shared" si="0"/>
        <v>846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160000</v>
      </c>
      <c r="F45" s="9">
        <f>+F46+F47+F48+F49+F50+F51+F52+F53+F54+F55+F56+F57+F58+F59+F60+F61+F62+F63+F64+F65+F66+F67</f>
        <v>159515</v>
      </c>
      <c r="G45" s="9">
        <f t="shared" si="0"/>
        <v>485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/>
      <c r="F50" s="9"/>
      <c r="G50" s="9">
        <f t="shared" si="0"/>
        <v>0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/>
      <c r="F53" s="9"/>
      <c r="G53" s="9">
        <f t="shared" si="0"/>
        <v>0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/>
      <c r="F57" s="9"/>
      <c r="G57" s="9">
        <f t="shared" si="0"/>
        <v>0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/>
      <c r="F59" s="9"/>
      <c r="G59" s="9">
        <f t="shared" si="0"/>
        <v>0</v>
      </c>
      <c r="H59" s="9"/>
    </row>
    <row r="60" spans="2:8" ht="14.25">
      <c r="B60" s="46"/>
      <c r="C60" s="46"/>
      <c r="D60" s="8" t="s">
        <v>63</v>
      </c>
      <c r="E60" s="9">
        <v>3000</v>
      </c>
      <c r="F60" s="9">
        <v>2940</v>
      </c>
      <c r="G60" s="9">
        <f t="shared" si="0"/>
        <v>60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/>
      <c r="F62" s="9"/>
      <c r="G62" s="9">
        <f t="shared" si="0"/>
        <v>0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157000</v>
      </c>
      <c r="F65" s="9">
        <v>156575</v>
      </c>
      <c r="G65" s="9">
        <f t="shared" si="0"/>
        <v>425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/>
      <c r="F67" s="9"/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890000</v>
      </c>
      <c r="F68" s="9">
        <f>+F69+F70+F71+F72+F73+F74+F75+F76+F77+F78+F79+F80+F81+F82+F83+F84+F85+F86+F87+F88+F89+F90</f>
        <v>862787</v>
      </c>
      <c r="G68" s="9">
        <f t="shared" si="0"/>
        <v>27213</v>
      </c>
      <c r="H68" s="9"/>
    </row>
    <row r="69" spans="2:8" ht="14.25">
      <c r="B69" s="46"/>
      <c r="C69" s="46"/>
      <c r="D69" s="8" t="s">
        <v>72</v>
      </c>
      <c r="E69" s="9">
        <v>11000</v>
      </c>
      <c r="F69" s="9">
        <v>10109</v>
      </c>
      <c r="G69" s="9">
        <f t="shared" si="0"/>
        <v>891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45000</v>
      </c>
      <c r="F71" s="9">
        <v>41820</v>
      </c>
      <c r="G71" s="9">
        <f t="shared" si="0"/>
        <v>3180</v>
      </c>
      <c r="H71" s="9"/>
    </row>
    <row r="72" spans="2:8" ht="14.25">
      <c r="B72" s="46"/>
      <c r="C72" s="46"/>
      <c r="D72" s="8" t="s">
        <v>75</v>
      </c>
      <c r="E72" s="9">
        <v>210000</v>
      </c>
      <c r="F72" s="9">
        <v>206787</v>
      </c>
      <c r="G72" s="9">
        <f t="shared" ref="G72:G135" si="1">E72-F72</f>
        <v>3213</v>
      </c>
      <c r="H72" s="9"/>
    </row>
    <row r="73" spans="2:8" ht="14.25">
      <c r="B73" s="46"/>
      <c r="C73" s="46"/>
      <c r="D73" s="8" t="s">
        <v>76</v>
      </c>
      <c r="E73" s="9">
        <v>10000</v>
      </c>
      <c r="F73" s="9">
        <v>1221</v>
      </c>
      <c r="G73" s="9">
        <f t="shared" si="1"/>
        <v>8779</v>
      </c>
      <c r="H73" s="9"/>
    </row>
    <row r="74" spans="2:8" ht="14.25">
      <c r="B74" s="46"/>
      <c r="C74" s="46"/>
      <c r="D74" s="8" t="s">
        <v>77</v>
      </c>
      <c r="E74" s="9"/>
      <c r="F74" s="9"/>
      <c r="G74" s="9">
        <f t="shared" si="1"/>
        <v>0</v>
      </c>
      <c r="H74" s="9"/>
    </row>
    <row r="75" spans="2:8" ht="14.25">
      <c r="B75" s="46"/>
      <c r="C75" s="46"/>
      <c r="D75" s="8" t="s">
        <v>60</v>
      </c>
      <c r="E75" s="9">
        <v>80000</v>
      </c>
      <c r="F75" s="9">
        <v>78678</v>
      </c>
      <c r="G75" s="9">
        <f t="shared" si="1"/>
        <v>1322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0</v>
      </c>
      <c r="F77" s="9">
        <v>700</v>
      </c>
      <c r="G77" s="9">
        <f t="shared" si="1"/>
        <v>-700</v>
      </c>
      <c r="H77" s="9"/>
    </row>
    <row r="78" spans="2:8" ht="14.25">
      <c r="B78" s="46"/>
      <c r="C78" s="46"/>
      <c r="D78" s="8" t="s">
        <v>79</v>
      </c>
      <c r="E78" s="9">
        <v>200000</v>
      </c>
      <c r="F78" s="9">
        <v>198000</v>
      </c>
      <c r="G78" s="9">
        <f t="shared" si="1"/>
        <v>2000</v>
      </c>
      <c r="H78" s="9"/>
    </row>
    <row r="79" spans="2:8" ht="14.25">
      <c r="B79" s="46"/>
      <c r="C79" s="46"/>
      <c r="D79" s="8" t="s">
        <v>80</v>
      </c>
      <c r="E79" s="9"/>
      <c r="F79" s="9"/>
      <c r="G79" s="9">
        <f t="shared" si="1"/>
        <v>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50000</v>
      </c>
      <c r="F81" s="9">
        <v>49680</v>
      </c>
      <c r="G81" s="9">
        <f t="shared" si="1"/>
        <v>320</v>
      </c>
      <c r="H81" s="9"/>
    </row>
    <row r="82" spans="2:8" ht="14.25">
      <c r="B82" s="46"/>
      <c r="C82" s="46"/>
      <c r="D82" s="8" t="s">
        <v>83</v>
      </c>
      <c r="E82" s="9">
        <v>3000</v>
      </c>
      <c r="F82" s="9">
        <v>2002</v>
      </c>
      <c r="G82" s="9">
        <f t="shared" si="1"/>
        <v>998</v>
      </c>
      <c r="H82" s="9"/>
    </row>
    <row r="83" spans="2:8" ht="14.25">
      <c r="B83" s="46"/>
      <c r="C83" s="46"/>
      <c r="D83" s="8" t="s">
        <v>63</v>
      </c>
      <c r="E83" s="9">
        <v>64000</v>
      </c>
      <c r="F83" s="9">
        <v>63549</v>
      </c>
      <c r="G83" s="9">
        <f t="shared" si="1"/>
        <v>451</v>
      </c>
      <c r="H83" s="9"/>
    </row>
    <row r="84" spans="2:8" ht="14.25">
      <c r="B84" s="46"/>
      <c r="C84" s="46"/>
      <c r="D84" s="8" t="s">
        <v>64</v>
      </c>
      <c r="E84" s="9">
        <v>167000</v>
      </c>
      <c r="F84" s="9">
        <v>166958</v>
      </c>
      <c r="G84" s="9">
        <f t="shared" si="1"/>
        <v>42</v>
      </c>
      <c r="H84" s="9"/>
    </row>
    <row r="85" spans="2:8" ht="14.25">
      <c r="B85" s="46"/>
      <c r="C85" s="46"/>
      <c r="D85" s="8" t="s">
        <v>84</v>
      </c>
      <c r="E85" s="9">
        <v>30000</v>
      </c>
      <c r="F85" s="9">
        <v>30000</v>
      </c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8000</v>
      </c>
      <c r="F86" s="9">
        <v>8000</v>
      </c>
      <c r="G86" s="9">
        <f t="shared" si="1"/>
        <v>0</v>
      </c>
      <c r="H86" s="9"/>
    </row>
    <row r="87" spans="2:8" ht="14.25">
      <c r="B87" s="46"/>
      <c r="C87" s="46"/>
      <c r="D87" s="8" t="s">
        <v>86</v>
      </c>
      <c r="E87" s="9">
        <v>2000</v>
      </c>
      <c r="F87" s="9">
        <v>1140</v>
      </c>
      <c r="G87" s="9">
        <f t="shared" si="1"/>
        <v>860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/>
      <c r="F89" s="9"/>
      <c r="G89" s="9">
        <f t="shared" si="1"/>
        <v>0</v>
      </c>
      <c r="H89" s="9"/>
    </row>
    <row r="90" spans="2:8" ht="14.25">
      <c r="B90" s="46"/>
      <c r="C90" s="46"/>
      <c r="D90" s="8" t="s">
        <v>70</v>
      </c>
      <c r="E90" s="9">
        <v>10000</v>
      </c>
      <c r="F90" s="9">
        <v>4143</v>
      </c>
      <c r="G90" s="9">
        <f t="shared" si="1"/>
        <v>5857</v>
      </c>
      <c r="H90" s="9"/>
    </row>
    <row r="91" spans="2:8" ht="14.25">
      <c r="B91" s="46"/>
      <c r="C91" s="46"/>
      <c r="D91" s="8" t="s">
        <v>89</v>
      </c>
      <c r="E91" s="9">
        <f>+E92+E93</f>
        <v>0</v>
      </c>
      <c r="F91" s="9">
        <f>+F92+F93</f>
        <v>0</v>
      </c>
      <c r="G91" s="9">
        <f t="shared" si="1"/>
        <v>0</v>
      </c>
      <c r="H91" s="9"/>
    </row>
    <row r="92" spans="2:8" ht="14.25">
      <c r="B92" s="46"/>
      <c r="C92" s="46"/>
      <c r="D92" s="8" t="s">
        <v>90</v>
      </c>
      <c r="E92" s="9"/>
      <c r="F92" s="9"/>
      <c r="G92" s="9">
        <f t="shared" si="1"/>
        <v>0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11715000</v>
      </c>
      <c r="F106" s="11">
        <f>+F38+F45+F68+F91+F94+F95+F96+F97+F100</f>
        <v>11675670</v>
      </c>
      <c r="G106" s="11">
        <f t="shared" si="1"/>
        <v>39330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-5037000</v>
      </c>
      <c r="F107" s="14">
        <f xml:space="preserve"> +F37 - F106</f>
        <v>-4741867</v>
      </c>
      <c r="G107" s="14">
        <f t="shared" si="1"/>
        <v>-295133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123000</v>
      </c>
      <c r="F122" s="9">
        <f>+F123+F124+F125+F126+F127</f>
        <v>122040</v>
      </c>
      <c r="G122" s="9">
        <f t="shared" si="1"/>
        <v>960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>
        <v>123000</v>
      </c>
      <c r="F126" s="9">
        <v>122040</v>
      </c>
      <c r="G126" s="9">
        <f t="shared" si="1"/>
        <v>960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123000</v>
      </c>
      <c r="F131" s="11">
        <f>+F121+F122+F128+F129+F130</f>
        <v>122040</v>
      </c>
      <c r="G131" s="11">
        <f t="shared" si="1"/>
        <v>960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-123000</v>
      </c>
      <c r="F132" s="14">
        <f xml:space="preserve"> +F120 - F131</f>
        <v>-122040</v>
      </c>
      <c r="G132" s="14">
        <f t="shared" si="1"/>
        <v>-960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0</v>
      </c>
      <c r="F137" s="9">
        <f>+F138+F139+F140+F141+F142</f>
        <v>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/>
      <c r="F140" s="9"/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5220000</v>
      </c>
      <c r="F148" s="9">
        <v>4870000</v>
      </c>
      <c r="G148" s="9">
        <f t="shared" si="2"/>
        <v>350000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5220000</v>
      </c>
      <c r="F150" s="11">
        <f>+F133+F134+F135+F136+F137+F143+F144+F145+F146+F147+F148+F149</f>
        <v>4870000</v>
      </c>
      <c r="G150" s="11">
        <f t="shared" si="2"/>
        <v>350000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/>
      <c r="F165" s="17"/>
      <c r="G165" s="17">
        <f t="shared" si="2"/>
        <v>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0</v>
      </c>
      <c r="F167" s="19">
        <f>+F151+F152+F153+F154+F160+F161+F162+F163+F164+F165+F166</f>
        <v>0</v>
      </c>
      <c r="G167" s="19">
        <f t="shared" si="2"/>
        <v>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5220000</v>
      </c>
      <c r="F168" s="14">
        <f xml:space="preserve"> +F150 - F167</f>
        <v>4870000</v>
      </c>
      <c r="G168" s="14">
        <f t="shared" si="2"/>
        <v>350000</v>
      </c>
      <c r="H168" s="14"/>
    </row>
    <row r="169" spans="2:8" ht="14.25">
      <c r="B169" s="20" t="s">
        <v>168</v>
      </c>
      <c r="C169" s="21"/>
      <c r="D169" s="22"/>
      <c r="E169" s="23">
        <v>60000</v>
      </c>
      <c r="F169" s="23">
        <v>0</v>
      </c>
      <c r="G169" s="23">
        <f>E169 + E170</f>
        <v>60000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6093</v>
      </c>
      <c r="G171" s="14">
        <f t="shared" ref="G171:G173" si="3">E171-F171</f>
        <v>-6093</v>
      </c>
      <c r="H171" s="14"/>
    </row>
    <row r="172" spans="2:8" ht="14.25">
      <c r="B172" s="15" t="s">
        <v>170</v>
      </c>
      <c r="C172" s="12"/>
      <c r="D172" s="13"/>
      <c r="E172" s="14">
        <v>1106000</v>
      </c>
      <c r="F172" s="14">
        <v>1105865</v>
      </c>
      <c r="G172" s="14">
        <f t="shared" si="3"/>
        <v>135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1106000</v>
      </c>
      <c r="F173" s="14">
        <f xml:space="preserve"> +F171 +F172</f>
        <v>1111958</v>
      </c>
      <c r="G173" s="14">
        <f t="shared" si="3"/>
        <v>-5958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31496062992125984" right="0.31496062992125984" top="0.74803149606299213" bottom="0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8"/>
  <sheetViews>
    <sheetView workbookViewId="0">
      <selection activeCell="B1" sqref="B1"/>
    </sheetView>
  </sheetViews>
  <sheetFormatPr defaultRowHeight="13.5"/>
  <cols>
    <col min="1" max="3" width="2.875" customWidth="1"/>
    <col min="4" max="4" width="44.375" customWidth="1"/>
    <col min="5" max="10" width="20.75" customWidth="1"/>
    <col min="11" max="11" width="20.75" style="39" customWidth="1"/>
    <col min="12" max="18" width="20.75" customWidth="1"/>
  </cols>
  <sheetData>
    <row r="1" spans="2:18">
      <c r="B1" s="31" t="s">
        <v>215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21">
      <c r="B2" s="28"/>
      <c r="C2" s="28"/>
      <c r="D2" s="28"/>
      <c r="E2" s="28"/>
      <c r="F2" s="28"/>
      <c r="G2" s="28"/>
      <c r="H2" s="28"/>
      <c r="I2" s="28"/>
      <c r="J2" s="28"/>
      <c r="K2" s="30"/>
      <c r="L2" s="28"/>
      <c r="M2" s="28"/>
      <c r="N2" s="28"/>
      <c r="O2" s="28"/>
      <c r="P2" s="2"/>
      <c r="Q2" s="3"/>
      <c r="R2" s="3" t="s">
        <v>187</v>
      </c>
    </row>
    <row r="3" spans="2:18" ht="21">
      <c r="B3" s="42" t="s">
        <v>188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ht="14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2:18" ht="21">
      <c r="B5" s="43" t="s">
        <v>210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2:18" ht="15.7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  <c r="Q6" s="2"/>
      <c r="R6" s="4" t="s">
        <v>184</v>
      </c>
    </row>
    <row r="7" spans="2:18" ht="14.25">
      <c r="B7" s="48" t="s">
        <v>3</v>
      </c>
      <c r="C7" s="49"/>
      <c r="D7" s="50"/>
      <c r="E7" s="33" t="s">
        <v>189</v>
      </c>
      <c r="F7" s="33" t="s">
        <v>190</v>
      </c>
      <c r="G7" s="33" t="s">
        <v>191</v>
      </c>
      <c r="H7" s="33" t="s">
        <v>192</v>
      </c>
      <c r="I7" s="33" t="s">
        <v>193</v>
      </c>
      <c r="J7" s="33" t="s">
        <v>194</v>
      </c>
      <c r="K7" s="33" t="s">
        <v>209</v>
      </c>
      <c r="L7" s="33" t="s">
        <v>195</v>
      </c>
      <c r="M7" s="33" t="s">
        <v>196</v>
      </c>
      <c r="N7" s="33" t="s">
        <v>197</v>
      </c>
      <c r="O7" s="33" t="s">
        <v>198</v>
      </c>
      <c r="P7" s="34" t="s">
        <v>199</v>
      </c>
      <c r="Q7" s="34" t="s">
        <v>200</v>
      </c>
      <c r="R7" s="34" t="s">
        <v>201</v>
      </c>
    </row>
    <row r="8" spans="2:18" ht="14.25">
      <c r="B8" s="45" t="s">
        <v>8</v>
      </c>
      <c r="C8" s="45" t="s">
        <v>9</v>
      </c>
      <c r="D8" s="6" t="s">
        <v>10</v>
      </c>
      <c r="E8" s="7">
        <v>0</v>
      </c>
      <c r="F8" s="7">
        <v>1712330</v>
      </c>
      <c r="G8" s="7">
        <v>3854781</v>
      </c>
      <c r="H8" s="7">
        <v>2710986</v>
      </c>
      <c r="I8" s="7">
        <v>2087405</v>
      </c>
      <c r="J8" s="7">
        <v>7505440</v>
      </c>
      <c r="K8" s="7">
        <v>4381355</v>
      </c>
      <c r="L8" s="7">
        <v>7141610</v>
      </c>
      <c r="M8" s="7">
        <v>2938341</v>
      </c>
      <c r="N8" s="7">
        <v>17767501</v>
      </c>
      <c r="O8" s="7">
        <v>0</v>
      </c>
      <c r="P8" s="7">
        <f>SUM(E8:O8)</f>
        <v>50099749</v>
      </c>
      <c r="Q8" s="35"/>
      <c r="R8" s="7">
        <f>P8-Q8</f>
        <v>50099749</v>
      </c>
    </row>
    <row r="9" spans="2:18" ht="14.25">
      <c r="B9" s="46"/>
      <c r="C9" s="46"/>
      <c r="D9" s="8" t="s">
        <v>12</v>
      </c>
      <c r="E9" s="9">
        <v>1430000</v>
      </c>
      <c r="F9" s="9">
        <v>45686772</v>
      </c>
      <c r="G9" s="9">
        <v>42153586</v>
      </c>
      <c r="H9" s="9">
        <v>35889965</v>
      </c>
      <c r="I9" s="9">
        <v>31642720</v>
      </c>
      <c r="J9" s="9">
        <v>34583756</v>
      </c>
      <c r="K9" s="9">
        <v>19829250</v>
      </c>
      <c r="L9" s="9">
        <v>41409922</v>
      </c>
      <c r="M9" s="9">
        <v>32463901</v>
      </c>
      <c r="N9" s="9">
        <v>54528542</v>
      </c>
      <c r="O9" s="9">
        <v>6933753</v>
      </c>
      <c r="P9" s="9">
        <f>SUM(E9:O9)</f>
        <v>346552167</v>
      </c>
      <c r="Q9" s="36"/>
      <c r="R9" s="9">
        <f t="shared" ref="R9:R68" si="0">P9-Q9</f>
        <v>346552167</v>
      </c>
    </row>
    <row r="10" spans="2:18" ht="14.25">
      <c r="B10" s="46"/>
      <c r="C10" s="46"/>
      <c r="D10" s="8" t="s">
        <v>28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f t="shared" ref="P10:P14" si="1">SUM(E10:O10)</f>
        <v>0</v>
      </c>
      <c r="Q10" s="36"/>
      <c r="R10" s="9">
        <f t="shared" si="0"/>
        <v>0</v>
      </c>
    </row>
    <row r="11" spans="2:18" ht="14.25">
      <c r="B11" s="46"/>
      <c r="C11" s="46"/>
      <c r="D11" s="8" t="s">
        <v>29</v>
      </c>
      <c r="E11" s="9">
        <v>0</v>
      </c>
      <c r="F11" s="9">
        <v>360000</v>
      </c>
      <c r="G11" s="9">
        <v>153000</v>
      </c>
      <c r="H11" s="9">
        <v>254915</v>
      </c>
      <c r="I11" s="9">
        <v>0</v>
      </c>
      <c r="J11" s="9">
        <v>316000</v>
      </c>
      <c r="K11" s="9">
        <v>50000</v>
      </c>
      <c r="L11" s="9">
        <v>100000</v>
      </c>
      <c r="M11" s="9">
        <v>30000</v>
      </c>
      <c r="N11" s="9">
        <v>105000</v>
      </c>
      <c r="O11" s="9">
        <v>0</v>
      </c>
      <c r="P11" s="9">
        <f t="shared" si="1"/>
        <v>1368915</v>
      </c>
      <c r="Q11" s="36"/>
      <c r="R11" s="9">
        <f t="shared" si="0"/>
        <v>1368915</v>
      </c>
    </row>
    <row r="12" spans="2:18" ht="14.25">
      <c r="B12" s="46"/>
      <c r="C12" s="46"/>
      <c r="D12" s="8" t="s">
        <v>30</v>
      </c>
      <c r="E12" s="9">
        <v>27085</v>
      </c>
      <c r="F12" s="9">
        <v>478</v>
      </c>
      <c r="G12" s="9">
        <v>373</v>
      </c>
      <c r="H12" s="9">
        <v>72</v>
      </c>
      <c r="I12" s="9">
        <v>778</v>
      </c>
      <c r="J12" s="9">
        <v>387</v>
      </c>
      <c r="K12" s="9">
        <v>248</v>
      </c>
      <c r="L12" s="9">
        <v>126</v>
      </c>
      <c r="M12" s="9">
        <v>293</v>
      </c>
      <c r="N12" s="9">
        <v>24</v>
      </c>
      <c r="O12" s="9">
        <v>50</v>
      </c>
      <c r="P12" s="9">
        <f t="shared" si="1"/>
        <v>29914</v>
      </c>
      <c r="Q12" s="36"/>
      <c r="R12" s="9">
        <f t="shared" si="0"/>
        <v>29914</v>
      </c>
    </row>
    <row r="13" spans="2:18" ht="14.25">
      <c r="B13" s="46"/>
      <c r="C13" s="46"/>
      <c r="D13" s="8" t="s">
        <v>31</v>
      </c>
      <c r="E13" s="9">
        <v>26000</v>
      </c>
      <c r="F13" s="9">
        <v>0</v>
      </c>
      <c r="G13" s="9">
        <v>0</v>
      </c>
      <c r="H13" s="9">
        <v>12000</v>
      </c>
      <c r="I13" s="9">
        <v>25000</v>
      </c>
      <c r="J13" s="9">
        <v>0</v>
      </c>
      <c r="K13" s="9">
        <v>30000</v>
      </c>
      <c r="L13" s="9">
        <v>20000</v>
      </c>
      <c r="M13" s="9">
        <v>30000</v>
      </c>
      <c r="N13" s="9">
        <v>25000</v>
      </c>
      <c r="O13" s="9">
        <v>0</v>
      </c>
      <c r="P13" s="9">
        <f t="shared" si="1"/>
        <v>168000</v>
      </c>
      <c r="Q13" s="36"/>
      <c r="R13" s="9">
        <f t="shared" si="0"/>
        <v>168000</v>
      </c>
    </row>
    <row r="14" spans="2:18" ht="14.25">
      <c r="B14" s="46"/>
      <c r="C14" s="46"/>
      <c r="D14" s="8" t="s">
        <v>35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f t="shared" si="1"/>
        <v>0</v>
      </c>
      <c r="Q14" s="37"/>
      <c r="R14" s="9">
        <f t="shared" si="0"/>
        <v>0</v>
      </c>
    </row>
    <row r="15" spans="2:18" ht="14.25">
      <c r="B15" s="46"/>
      <c r="C15" s="47"/>
      <c r="D15" s="10" t="s">
        <v>39</v>
      </c>
      <c r="E15" s="11">
        <f t="shared" ref="E15:O15" si="2">+E8+E9+E10+E11+E12+E13+E14</f>
        <v>1483085</v>
      </c>
      <c r="F15" s="11">
        <f t="shared" si="2"/>
        <v>47759580</v>
      </c>
      <c r="G15" s="11">
        <f t="shared" si="2"/>
        <v>46161740</v>
      </c>
      <c r="H15" s="11">
        <f t="shared" si="2"/>
        <v>38867938</v>
      </c>
      <c r="I15" s="11">
        <f t="shared" si="2"/>
        <v>33755903</v>
      </c>
      <c r="J15" s="11">
        <f t="shared" si="2"/>
        <v>42405583</v>
      </c>
      <c r="K15" s="11">
        <f t="shared" ref="K15" si="3">+K8+K9+K10+K11+K12+K13+K14</f>
        <v>24290853</v>
      </c>
      <c r="L15" s="11">
        <f t="shared" si="2"/>
        <v>48671658</v>
      </c>
      <c r="M15" s="11">
        <f t="shared" si="2"/>
        <v>35462535</v>
      </c>
      <c r="N15" s="11">
        <f t="shared" si="2"/>
        <v>72426067</v>
      </c>
      <c r="O15" s="11">
        <f t="shared" si="2"/>
        <v>6933803</v>
      </c>
      <c r="P15" s="11">
        <f>SUM(P8:P14)</f>
        <v>398218745</v>
      </c>
      <c r="Q15" s="38">
        <f>+Q8+Q9+Q10+Q11+Q12+Q13+Q14</f>
        <v>0</v>
      </c>
      <c r="R15" s="11">
        <f t="shared" si="0"/>
        <v>398218745</v>
      </c>
    </row>
    <row r="16" spans="2:18" ht="14.25">
      <c r="B16" s="46"/>
      <c r="C16" s="45" t="s">
        <v>40</v>
      </c>
      <c r="D16" s="8" t="s">
        <v>41</v>
      </c>
      <c r="E16" s="9">
        <v>17357313</v>
      </c>
      <c r="F16" s="9">
        <v>37130717</v>
      </c>
      <c r="G16" s="9">
        <v>25537002</v>
      </c>
      <c r="H16" s="9">
        <v>27317270</v>
      </c>
      <c r="I16" s="9">
        <v>22424379</v>
      </c>
      <c r="J16" s="9">
        <v>23835567</v>
      </c>
      <c r="K16" s="9">
        <v>15991634</v>
      </c>
      <c r="L16" s="9">
        <v>26610281</v>
      </c>
      <c r="M16" s="9">
        <v>25030474</v>
      </c>
      <c r="N16" s="9">
        <v>43561340</v>
      </c>
      <c r="O16" s="9">
        <v>10653368</v>
      </c>
      <c r="P16" s="9">
        <f>SUM(E16:O16)</f>
        <v>275449345</v>
      </c>
      <c r="Q16" s="35"/>
      <c r="R16" s="9">
        <f t="shared" si="0"/>
        <v>275449345</v>
      </c>
    </row>
    <row r="17" spans="2:18" ht="14.25">
      <c r="B17" s="46"/>
      <c r="C17" s="46"/>
      <c r="D17" s="8" t="s">
        <v>48</v>
      </c>
      <c r="E17" s="9">
        <v>0</v>
      </c>
      <c r="F17" s="9">
        <v>1970866</v>
      </c>
      <c r="G17" s="9">
        <v>1279617</v>
      </c>
      <c r="H17" s="9">
        <v>1253949</v>
      </c>
      <c r="I17" s="9">
        <v>963148</v>
      </c>
      <c r="J17" s="9">
        <v>1469848</v>
      </c>
      <c r="K17" s="9">
        <v>904365</v>
      </c>
      <c r="L17" s="9">
        <v>824508</v>
      </c>
      <c r="M17" s="9">
        <v>1037252</v>
      </c>
      <c r="N17" s="9">
        <v>1855674</v>
      </c>
      <c r="O17" s="9">
        <v>159515</v>
      </c>
      <c r="P17" s="9">
        <f>SUM(E17:O17)</f>
        <v>11718742</v>
      </c>
      <c r="Q17" s="36"/>
      <c r="R17" s="9">
        <f t="shared" si="0"/>
        <v>11718742</v>
      </c>
    </row>
    <row r="18" spans="2:18" ht="14.25">
      <c r="B18" s="46"/>
      <c r="C18" s="46"/>
      <c r="D18" s="8" t="s">
        <v>71</v>
      </c>
      <c r="E18" s="9">
        <v>6317915</v>
      </c>
      <c r="F18" s="9">
        <v>3798370</v>
      </c>
      <c r="G18" s="9">
        <v>1474481</v>
      </c>
      <c r="H18" s="9">
        <v>1947875</v>
      </c>
      <c r="I18" s="9">
        <v>1137354</v>
      </c>
      <c r="J18" s="9">
        <v>5747194</v>
      </c>
      <c r="K18" s="9">
        <v>4027546</v>
      </c>
      <c r="L18" s="9">
        <v>2026674</v>
      </c>
      <c r="M18" s="9">
        <v>2982959</v>
      </c>
      <c r="N18" s="9">
        <v>7348487</v>
      </c>
      <c r="O18" s="9">
        <v>862787</v>
      </c>
      <c r="P18" s="9">
        <f t="shared" ref="P18:P24" si="4">SUM(E18:O18)</f>
        <v>37671642</v>
      </c>
      <c r="Q18" s="36"/>
      <c r="R18" s="9">
        <f t="shared" si="0"/>
        <v>37671642</v>
      </c>
    </row>
    <row r="19" spans="2:18" ht="14.25">
      <c r="B19" s="46"/>
      <c r="C19" s="46"/>
      <c r="D19" s="8" t="s">
        <v>89</v>
      </c>
      <c r="E19" s="9">
        <v>0</v>
      </c>
      <c r="F19" s="9">
        <v>1704467</v>
      </c>
      <c r="G19" s="9">
        <v>3667242</v>
      </c>
      <c r="H19" s="9">
        <v>2727074</v>
      </c>
      <c r="I19" s="9">
        <v>2074760</v>
      </c>
      <c r="J19" s="9">
        <v>7184458</v>
      </c>
      <c r="K19" s="9">
        <v>4293487</v>
      </c>
      <c r="L19" s="9">
        <v>6670379</v>
      </c>
      <c r="M19" s="9">
        <v>2782174</v>
      </c>
      <c r="N19" s="9">
        <v>18061170</v>
      </c>
      <c r="O19" s="9">
        <v>0</v>
      </c>
      <c r="P19" s="9">
        <f t="shared" si="4"/>
        <v>49165211</v>
      </c>
      <c r="Q19" s="36"/>
      <c r="R19" s="9">
        <f t="shared" si="0"/>
        <v>49165211</v>
      </c>
    </row>
    <row r="20" spans="2:18" ht="14.25">
      <c r="B20" s="46"/>
      <c r="C20" s="46"/>
      <c r="D20" s="8" t="s">
        <v>92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f t="shared" si="4"/>
        <v>0</v>
      </c>
      <c r="Q20" s="36"/>
      <c r="R20" s="9">
        <f t="shared" si="0"/>
        <v>0</v>
      </c>
    </row>
    <row r="21" spans="2:18" ht="14.25">
      <c r="B21" s="46"/>
      <c r="C21" s="46"/>
      <c r="D21" s="8" t="s">
        <v>93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f t="shared" si="4"/>
        <v>0</v>
      </c>
      <c r="Q21" s="36"/>
      <c r="R21" s="9">
        <f t="shared" si="0"/>
        <v>0</v>
      </c>
    </row>
    <row r="22" spans="2:18" ht="14.25">
      <c r="B22" s="46"/>
      <c r="C22" s="46"/>
      <c r="D22" s="8" t="s">
        <v>94</v>
      </c>
      <c r="E22" s="9">
        <v>0</v>
      </c>
      <c r="F22" s="9">
        <v>844471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9262</v>
      </c>
      <c r="O22" s="9">
        <v>0</v>
      </c>
      <c r="P22" s="9">
        <f t="shared" si="4"/>
        <v>853733</v>
      </c>
      <c r="Q22" s="36"/>
      <c r="R22" s="9">
        <f t="shared" si="0"/>
        <v>853733</v>
      </c>
    </row>
    <row r="23" spans="2:18" ht="14.25">
      <c r="B23" s="46"/>
      <c r="C23" s="46"/>
      <c r="D23" s="8" t="s">
        <v>95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f t="shared" si="4"/>
        <v>0</v>
      </c>
      <c r="Q23" s="36"/>
      <c r="R23" s="9">
        <f t="shared" si="0"/>
        <v>0</v>
      </c>
    </row>
    <row r="24" spans="2:18" ht="14.25">
      <c r="B24" s="46"/>
      <c r="C24" s="46"/>
      <c r="D24" s="8" t="s">
        <v>97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f t="shared" si="4"/>
        <v>0</v>
      </c>
      <c r="Q24" s="37"/>
      <c r="R24" s="9">
        <f t="shared" si="0"/>
        <v>0</v>
      </c>
    </row>
    <row r="25" spans="2:18" ht="14.25">
      <c r="B25" s="46"/>
      <c r="C25" s="47"/>
      <c r="D25" s="10" t="s">
        <v>103</v>
      </c>
      <c r="E25" s="11">
        <f t="shared" ref="E25:O25" si="5">+E16+E17+E18+E19+E20+E21+E22+E23+E24</f>
        <v>23675228</v>
      </c>
      <c r="F25" s="11">
        <f t="shared" si="5"/>
        <v>45448891</v>
      </c>
      <c r="G25" s="11">
        <f t="shared" si="5"/>
        <v>31958342</v>
      </c>
      <c r="H25" s="11">
        <f t="shared" si="5"/>
        <v>33246168</v>
      </c>
      <c r="I25" s="11">
        <f t="shared" si="5"/>
        <v>26599641</v>
      </c>
      <c r="J25" s="11">
        <f t="shared" si="5"/>
        <v>38237067</v>
      </c>
      <c r="K25" s="11">
        <f t="shared" ref="K25" si="6">+K16+K17+K18+K19+K20+K21+K22+K23+K24</f>
        <v>25217032</v>
      </c>
      <c r="L25" s="11">
        <f t="shared" si="5"/>
        <v>36131842</v>
      </c>
      <c r="M25" s="11">
        <f t="shared" si="5"/>
        <v>31832859</v>
      </c>
      <c r="N25" s="11">
        <f t="shared" si="5"/>
        <v>70835933</v>
      </c>
      <c r="O25" s="11">
        <f t="shared" si="5"/>
        <v>11675670</v>
      </c>
      <c r="P25" s="11">
        <f>SUM(P16:P24)</f>
        <v>374858673</v>
      </c>
      <c r="Q25" s="38">
        <f>+Q16+Q17+Q18+Q19+Q20+Q21+Q22+Q23+Q24</f>
        <v>0</v>
      </c>
      <c r="R25" s="11">
        <f t="shared" si="0"/>
        <v>374858673</v>
      </c>
    </row>
    <row r="26" spans="2:18" ht="14.25">
      <c r="B26" s="47"/>
      <c r="C26" s="12" t="s">
        <v>104</v>
      </c>
      <c r="D26" s="13"/>
      <c r="E26" s="14">
        <f t="shared" ref="E26:O26" si="7" xml:space="preserve"> +E15 - E25</f>
        <v>-22192143</v>
      </c>
      <c r="F26" s="14">
        <f t="shared" si="7"/>
        <v>2310689</v>
      </c>
      <c r="G26" s="14">
        <f t="shared" si="7"/>
        <v>14203398</v>
      </c>
      <c r="H26" s="14">
        <f t="shared" si="7"/>
        <v>5621770</v>
      </c>
      <c r="I26" s="14">
        <f t="shared" si="7"/>
        <v>7156262</v>
      </c>
      <c r="J26" s="14">
        <f t="shared" si="7"/>
        <v>4168516</v>
      </c>
      <c r="K26" s="14">
        <f t="shared" ref="K26" si="8" xml:space="preserve"> +K15 - K25</f>
        <v>-926179</v>
      </c>
      <c r="L26" s="14">
        <f t="shared" si="7"/>
        <v>12539816</v>
      </c>
      <c r="M26" s="14">
        <f t="shared" si="7"/>
        <v>3629676</v>
      </c>
      <c r="N26" s="14">
        <f t="shared" si="7"/>
        <v>1590134</v>
      </c>
      <c r="O26" s="14">
        <f t="shared" si="7"/>
        <v>-4741867</v>
      </c>
      <c r="P26" s="14">
        <f>SUM(E26:O26)</f>
        <v>23360072</v>
      </c>
      <c r="Q26" s="38">
        <f xml:space="preserve"> +Q15 - Q25</f>
        <v>0</v>
      </c>
      <c r="R26" s="14">
        <f t="shared" si="0"/>
        <v>23360072</v>
      </c>
    </row>
    <row r="27" spans="2:18" ht="14.25">
      <c r="B27" s="45" t="s">
        <v>105</v>
      </c>
      <c r="C27" s="45" t="s">
        <v>9</v>
      </c>
      <c r="D27" s="8" t="s">
        <v>106</v>
      </c>
      <c r="E27" s="9">
        <v>0</v>
      </c>
      <c r="F27" s="9">
        <v>0</v>
      </c>
      <c r="G27" s="9">
        <v>100000</v>
      </c>
      <c r="H27" s="9">
        <v>0</v>
      </c>
      <c r="I27" s="9">
        <v>0</v>
      </c>
      <c r="J27" s="9">
        <v>0</v>
      </c>
      <c r="K27" s="9">
        <v>0</v>
      </c>
      <c r="L27" s="9">
        <v>830000</v>
      </c>
      <c r="M27" s="9">
        <v>0</v>
      </c>
      <c r="N27" s="9">
        <v>1714000</v>
      </c>
      <c r="O27" s="9">
        <v>0</v>
      </c>
      <c r="P27" s="9">
        <f>SUM(E27:O27)</f>
        <v>2644000</v>
      </c>
      <c r="Q27" s="35"/>
      <c r="R27" s="9">
        <f t="shared" si="0"/>
        <v>2644000</v>
      </c>
    </row>
    <row r="28" spans="2:18" ht="14.25">
      <c r="B28" s="46"/>
      <c r="C28" s="46"/>
      <c r="D28" s="8" t="s">
        <v>109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f t="shared" ref="P28:P31" si="9">SUM(E28:O28)</f>
        <v>0</v>
      </c>
      <c r="Q28" s="36"/>
      <c r="R28" s="9">
        <f t="shared" si="0"/>
        <v>0</v>
      </c>
    </row>
    <row r="29" spans="2:18" ht="14.25">
      <c r="B29" s="46"/>
      <c r="C29" s="46"/>
      <c r="D29" s="8" t="s">
        <v>112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9"/>
        <v>0</v>
      </c>
      <c r="Q29" s="36"/>
      <c r="R29" s="9">
        <f t="shared" si="0"/>
        <v>0</v>
      </c>
    </row>
    <row r="30" spans="2:18" ht="14.25">
      <c r="B30" s="46"/>
      <c r="C30" s="46"/>
      <c r="D30" s="8" t="s">
        <v>113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f t="shared" si="9"/>
        <v>0</v>
      </c>
      <c r="Q30" s="36"/>
      <c r="R30" s="9">
        <f t="shared" si="0"/>
        <v>0</v>
      </c>
    </row>
    <row r="31" spans="2:18" ht="14.25">
      <c r="B31" s="46"/>
      <c r="C31" s="46"/>
      <c r="D31" s="8" t="s">
        <v>117</v>
      </c>
      <c r="E31" s="9"/>
      <c r="F31" s="9"/>
      <c r="G31" s="9"/>
      <c r="H31" s="9"/>
      <c r="I31" s="9"/>
      <c r="J31" s="9">
        <v>600000</v>
      </c>
      <c r="K31" s="9"/>
      <c r="L31" s="9"/>
      <c r="M31" s="9"/>
      <c r="N31" s="9"/>
      <c r="O31" s="9"/>
      <c r="P31" s="9">
        <f t="shared" si="9"/>
        <v>600000</v>
      </c>
      <c r="Q31" s="37"/>
      <c r="R31" s="9">
        <f t="shared" si="0"/>
        <v>600000</v>
      </c>
    </row>
    <row r="32" spans="2:18" ht="14.25">
      <c r="B32" s="46"/>
      <c r="C32" s="47"/>
      <c r="D32" s="10" t="s">
        <v>118</v>
      </c>
      <c r="E32" s="11">
        <f t="shared" ref="E32:O32" si="10">+E27+E28+E29+E30+E31</f>
        <v>0</v>
      </c>
      <c r="F32" s="11">
        <f t="shared" si="10"/>
        <v>0</v>
      </c>
      <c r="G32" s="11">
        <f t="shared" si="10"/>
        <v>100000</v>
      </c>
      <c r="H32" s="11">
        <f t="shared" si="10"/>
        <v>0</v>
      </c>
      <c r="I32" s="11">
        <f t="shared" si="10"/>
        <v>0</v>
      </c>
      <c r="J32" s="11">
        <f t="shared" si="10"/>
        <v>600000</v>
      </c>
      <c r="K32" s="11">
        <f t="shared" ref="K32" si="11">+K27+K28+K29+K30+K31</f>
        <v>0</v>
      </c>
      <c r="L32" s="11">
        <f t="shared" si="10"/>
        <v>830000</v>
      </c>
      <c r="M32" s="11">
        <f t="shared" si="10"/>
        <v>0</v>
      </c>
      <c r="N32" s="11">
        <f t="shared" si="10"/>
        <v>1714000</v>
      </c>
      <c r="O32" s="11">
        <f t="shared" si="10"/>
        <v>0</v>
      </c>
      <c r="P32" s="14">
        <f>SUM(E32:O32)</f>
        <v>3244000</v>
      </c>
      <c r="Q32" s="38">
        <f>+Q27+Q28+Q29+Q30+Q31</f>
        <v>0</v>
      </c>
      <c r="R32" s="11">
        <f t="shared" si="0"/>
        <v>3244000</v>
      </c>
    </row>
    <row r="33" spans="2:18" ht="14.25">
      <c r="B33" s="46"/>
      <c r="C33" s="45" t="s">
        <v>40</v>
      </c>
      <c r="D33" s="8" t="s">
        <v>119</v>
      </c>
      <c r="E33" s="9">
        <v>0</v>
      </c>
      <c r="F33" s="9">
        <v>9984000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2745000</v>
      </c>
      <c r="O33" s="9">
        <v>0</v>
      </c>
      <c r="P33" s="9">
        <f>SUM(E33:O33)</f>
        <v>12729000</v>
      </c>
      <c r="Q33" s="35"/>
      <c r="R33" s="9">
        <f t="shared" si="0"/>
        <v>12729000</v>
      </c>
    </row>
    <row r="34" spans="2:18" ht="14.25">
      <c r="B34" s="46"/>
      <c r="C34" s="46"/>
      <c r="D34" s="8" t="s">
        <v>120</v>
      </c>
      <c r="E34" s="9">
        <v>4784400</v>
      </c>
      <c r="F34" s="9">
        <v>1401510</v>
      </c>
      <c r="G34" s="9">
        <v>288360</v>
      </c>
      <c r="H34" s="9">
        <v>0</v>
      </c>
      <c r="I34" s="9">
        <v>330000</v>
      </c>
      <c r="J34" s="9">
        <v>0</v>
      </c>
      <c r="K34" s="9">
        <v>149040</v>
      </c>
      <c r="L34" s="9">
        <v>1267916</v>
      </c>
      <c r="M34" s="9">
        <v>0</v>
      </c>
      <c r="N34" s="9">
        <v>2370697</v>
      </c>
      <c r="O34" s="9">
        <v>122040</v>
      </c>
      <c r="P34" s="9">
        <f t="shared" ref="P34:P37" si="12">SUM(E34:O34)</f>
        <v>10713963</v>
      </c>
      <c r="Q34" s="36"/>
      <c r="R34" s="9">
        <f t="shared" si="0"/>
        <v>10713963</v>
      </c>
    </row>
    <row r="35" spans="2:18" ht="14.25">
      <c r="B35" s="46"/>
      <c r="C35" s="46"/>
      <c r="D35" s="8" t="s">
        <v>126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f t="shared" si="12"/>
        <v>0</v>
      </c>
      <c r="Q35" s="36"/>
      <c r="R35" s="9">
        <f t="shared" si="0"/>
        <v>0</v>
      </c>
    </row>
    <row r="36" spans="2:18" ht="14.25">
      <c r="B36" s="46"/>
      <c r="C36" s="46"/>
      <c r="D36" s="8" t="s">
        <v>127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f t="shared" si="12"/>
        <v>0</v>
      </c>
      <c r="Q36" s="36"/>
      <c r="R36" s="9">
        <f t="shared" si="0"/>
        <v>0</v>
      </c>
    </row>
    <row r="37" spans="2:18" ht="14.25">
      <c r="B37" s="46"/>
      <c r="C37" s="46"/>
      <c r="D37" s="8" t="s">
        <v>128</v>
      </c>
      <c r="E37" s="9">
        <v>540000</v>
      </c>
      <c r="F37" s="9">
        <v>0</v>
      </c>
      <c r="G37" s="9">
        <v>0</v>
      </c>
      <c r="H37" s="9">
        <v>0</v>
      </c>
      <c r="I37" s="9">
        <v>0</v>
      </c>
      <c r="J37" s="9">
        <v>-66000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f t="shared" si="12"/>
        <v>474000</v>
      </c>
      <c r="Q37" s="37"/>
      <c r="R37" s="9">
        <f t="shared" si="0"/>
        <v>474000</v>
      </c>
    </row>
    <row r="38" spans="2:18" ht="14.25">
      <c r="B38" s="46"/>
      <c r="C38" s="47"/>
      <c r="D38" s="10" t="s">
        <v>129</v>
      </c>
      <c r="E38" s="11">
        <f t="shared" ref="E38:O38" si="13">+E33+E34+E35+E36+E37</f>
        <v>5324400</v>
      </c>
      <c r="F38" s="11">
        <f t="shared" si="13"/>
        <v>11385510</v>
      </c>
      <c r="G38" s="11">
        <f t="shared" si="13"/>
        <v>288360</v>
      </c>
      <c r="H38" s="11">
        <f t="shared" si="13"/>
        <v>0</v>
      </c>
      <c r="I38" s="11">
        <f t="shared" si="13"/>
        <v>330000</v>
      </c>
      <c r="J38" s="11">
        <f t="shared" si="13"/>
        <v>-66000</v>
      </c>
      <c r="K38" s="11">
        <f t="shared" ref="K38" si="14">+K33+K34+K35+K36+K37</f>
        <v>149040</v>
      </c>
      <c r="L38" s="11">
        <f t="shared" si="13"/>
        <v>1267916</v>
      </c>
      <c r="M38" s="11">
        <f t="shared" si="13"/>
        <v>0</v>
      </c>
      <c r="N38" s="11">
        <f t="shared" si="13"/>
        <v>5115697</v>
      </c>
      <c r="O38" s="11">
        <f t="shared" si="13"/>
        <v>122040</v>
      </c>
      <c r="P38" s="11">
        <f>SUM(E38:O38)</f>
        <v>23916963</v>
      </c>
      <c r="Q38" s="38">
        <f>+Q33+Q34+Q35+Q36+Q37</f>
        <v>0</v>
      </c>
      <c r="R38" s="11">
        <f t="shared" si="0"/>
        <v>23916963</v>
      </c>
    </row>
    <row r="39" spans="2:18" ht="14.25">
      <c r="B39" s="47"/>
      <c r="C39" s="15" t="s">
        <v>130</v>
      </c>
      <c r="D39" s="13"/>
      <c r="E39" s="14">
        <f t="shared" ref="E39:O39" si="15" xml:space="preserve"> +E32 - E38</f>
        <v>-5324400</v>
      </c>
      <c r="F39" s="14">
        <f t="shared" si="15"/>
        <v>-11385510</v>
      </c>
      <c r="G39" s="14">
        <f t="shared" si="15"/>
        <v>-188360</v>
      </c>
      <c r="H39" s="14">
        <f t="shared" si="15"/>
        <v>0</v>
      </c>
      <c r="I39" s="14">
        <f t="shared" si="15"/>
        <v>-330000</v>
      </c>
      <c r="J39" s="14">
        <f t="shared" si="15"/>
        <v>666000</v>
      </c>
      <c r="K39" s="14">
        <f t="shared" ref="K39" si="16" xml:space="preserve"> +K32 - K38</f>
        <v>-149040</v>
      </c>
      <c r="L39" s="14">
        <f t="shared" si="15"/>
        <v>-437916</v>
      </c>
      <c r="M39" s="14">
        <f t="shared" si="15"/>
        <v>0</v>
      </c>
      <c r="N39" s="14">
        <f t="shared" si="15"/>
        <v>-3401697</v>
      </c>
      <c r="O39" s="14">
        <f t="shared" si="15"/>
        <v>-122040</v>
      </c>
      <c r="P39" s="11">
        <f>SUM(E39:O39)</f>
        <v>-20672963</v>
      </c>
      <c r="Q39" s="38">
        <f xml:space="preserve"> +Q32 - Q38</f>
        <v>0</v>
      </c>
      <c r="R39" s="14">
        <f t="shared" si="0"/>
        <v>-20672963</v>
      </c>
    </row>
    <row r="40" spans="2:18" ht="14.25">
      <c r="B40" s="45" t="s">
        <v>131</v>
      </c>
      <c r="C40" s="45" t="s">
        <v>9</v>
      </c>
      <c r="D40" s="8" t="s">
        <v>132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>
        <f t="shared" ref="P40:P43" si="17">SUM(E40:O40)</f>
        <v>0</v>
      </c>
      <c r="Q40" s="35"/>
      <c r="R40" s="9">
        <f t="shared" si="0"/>
        <v>0</v>
      </c>
    </row>
    <row r="41" spans="2:18" ht="14.25">
      <c r="B41" s="46"/>
      <c r="C41" s="46"/>
      <c r="D41" s="8" t="s">
        <v>133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f t="shared" si="17"/>
        <v>0</v>
      </c>
      <c r="Q41" s="36"/>
      <c r="R41" s="9">
        <f t="shared" si="0"/>
        <v>0</v>
      </c>
    </row>
    <row r="42" spans="2:18" ht="14.25">
      <c r="B42" s="46"/>
      <c r="C42" s="46"/>
      <c r="D42" s="8" t="s">
        <v>134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>
        <f t="shared" si="17"/>
        <v>0</v>
      </c>
      <c r="Q42" s="36"/>
      <c r="R42" s="9">
        <f t="shared" si="0"/>
        <v>0</v>
      </c>
    </row>
    <row r="43" spans="2:18" ht="14.25">
      <c r="B43" s="46"/>
      <c r="C43" s="46"/>
      <c r="D43" s="8" t="s">
        <v>135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f t="shared" si="17"/>
        <v>0</v>
      </c>
      <c r="Q43" s="36"/>
      <c r="R43" s="9">
        <f t="shared" si="0"/>
        <v>0</v>
      </c>
    </row>
    <row r="44" spans="2:18" ht="14.25">
      <c r="B44" s="46"/>
      <c r="C44" s="46"/>
      <c r="D44" s="8" t="s">
        <v>136</v>
      </c>
      <c r="E44" s="9">
        <v>4820000</v>
      </c>
      <c r="F44" s="9">
        <v>1716833</v>
      </c>
      <c r="G44" s="9">
        <v>200000</v>
      </c>
      <c r="H44" s="9">
        <v>0</v>
      </c>
      <c r="I44" s="9">
        <v>0</v>
      </c>
      <c r="J44" s="9">
        <v>300000</v>
      </c>
      <c r="K44" s="9">
        <v>230000</v>
      </c>
      <c r="L44" s="9">
        <v>500000</v>
      </c>
      <c r="M44" s="9">
        <v>155000</v>
      </c>
      <c r="N44" s="9">
        <v>0</v>
      </c>
      <c r="O44" s="9">
        <v>0</v>
      </c>
      <c r="P44" s="9">
        <f>SUM(E44:O44)</f>
        <v>7921833</v>
      </c>
      <c r="Q44" s="36"/>
      <c r="R44" s="9">
        <f t="shared" si="0"/>
        <v>7921833</v>
      </c>
    </row>
    <row r="45" spans="2:18" ht="14.25">
      <c r="B45" s="46"/>
      <c r="C45" s="46"/>
      <c r="D45" s="8" t="s">
        <v>142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>
        <f t="shared" ref="P45:P51" si="18">SUM(E45:O45)</f>
        <v>0</v>
      </c>
      <c r="Q45" s="36"/>
      <c r="R45" s="9">
        <f t="shared" si="0"/>
        <v>0</v>
      </c>
    </row>
    <row r="46" spans="2:18" ht="14.25">
      <c r="B46" s="46"/>
      <c r="C46" s="46"/>
      <c r="D46" s="8" t="s">
        <v>143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>
        <f t="shared" si="18"/>
        <v>0</v>
      </c>
      <c r="Q46" s="36"/>
      <c r="R46" s="9">
        <f t="shared" si="0"/>
        <v>0</v>
      </c>
    </row>
    <row r="47" spans="2:18" ht="14.25">
      <c r="B47" s="46"/>
      <c r="C47" s="46"/>
      <c r="D47" s="8" t="s">
        <v>144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>
        <f t="shared" si="18"/>
        <v>0</v>
      </c>
      <c r="Q47" s="36"/>
      <c r="R47" s="9">
        <f t="shared" si="0"/>
        <v>0</v>
      </c>
    </row>
    <row r="48" spans="2:18" ht="14.25">
      <c r="B48" s="46"/>
      <c r="C48" s="46"/>
      <c r="D48" s="8" t="s">
        <v>145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f t="shared" si="18"/>
        <v>0</v>
      </c>
      <c r="Q48" s="36"/>
      <c r="R48" s="9">
        <f t="shared" si="0"/>
        <v>0</v>
      </c>
    </row>
    <row r="49" spans="2:18" ht="14.25">
      <c r="B49" s="46"/>
      <c r="C49" s="46"/>
      <c r="D49" s="8" t="s">
        <v>146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f t="shared" si="18"/>
        <v>0</v>
      </c>
      <c r="Q49" s="36"/>
      <c r="R49" s="9">
        <f t="shared" si="0"/>
        <v>0</v>
      </c>
    </row>
    <row r="50" spans="2:18" ht="14.25">
      <c r="B50" s="46"/>
      <c r="C50" s="46"/>
      <c r="D50" s="8" t="s">
        <v>147</v>
      </c>
      <c r="E50" s="9">
        <v>32089000</v>
      </c>
      <c r="F50" s="9">
        <v>7613000</v>
      </c>
      <c r="G50" s="9">
        <v>0</v>
      </c>
      <c r="H50" s="9">
        <v>0</v>
      </c>
      <c r="I50" s="9">
        <v>0</v>
      </c>
      <c r="J50" s="9">
        <v>0</v>
      </c>
      <c r="K50" s="9">
        <v>852000</v>
      </c>
      <c r="L50" s="9">
        <v>0</v>
      </c>
      <c r="M50" s="9">
        <v>0</v>
      </c>
      <c r="N50" s="9">
        <v>2995000</v>
      </c>
      <c r="O50" s="9">
        <v>4870000</v>
      </c>
      <c r="P50" s="9">
        <f t="shared" si="18"/>
        <v>48419000</v>
      </c>
      <c r="Q50" s="36">
        <v>48419000</v>
      </c>
      <c r="R50" s="9">
        <f t="shared" si="0"/>
        <v>0</v>
      </c>
    </row>
    <row r="51" spans="2:18" ht="14.25">
      <c r="B51" s="46"/>
      <c r="C51" s="46"/>
      <c r="D51" s="8" t="s">
        <v>148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>
        <f t="shared" si="18"/>
        <v>0</v>
      </c>
      <c r="Q51" s="37"/>
      <c r="R51" s="9">
        <f t="shared" si="0"/>
        <v>0</v>
      </c>
    </row>
    <row r="52" spans="2:18" ht="14.25">
      <c r="B52" s="46"/>
      <c r="C52" s="47"/>
      <c r="D52" s="10" t="s">
        <v>149</v>
      </c>
      <c r="E52" s="11">
        <f t="shared" ref="E52:O52" si="19">+E40+E41+E42+E43+E44+E45+E46+E47+E48+E49+E50+E51</f>
        <v>36909000</v>
      </c>
      <c r="F52" s="11">
        <f t="shared" si="19"/>
        <v>9329833</v>
      </c>
      <c r="G52" s="11">
        <f t="shared" si="19"/>
        <v>200000</v>
      </c>
      <c r="H52" s="11">
        <f t="shared" si="19"/>
        <v>0</v>
      </c>
      <c r="I52" s="11">
        <f t="shared" si="19"/>
        <v>0</v>
      </c>
      <c r="J52" s="11">
        <f t="shared" si="19"/>
        <v>300000</v>
      </c>
      <c r="K52" s="11">
        <f t="shared" ref="K52" si="20">+K40+K41+K42+K43+K44+K45+K46+K47+K48+K49+K50+K51</f>
        <v>1082000</v>
      </c>
      <c r="L52" s="11">
        <f t="shared" si="19"/>
        <v>500000</v>
      </c>
      <c r="M52" s="11">
        <f t="shared" si="19"/>
        <v>155000</v>
      </c>
      <c r="N52" s="11">
        <f t="shared" si="19"/>
        <v>2995000</v>
      </c>
      <c r="O52" s="11">
        <f t="shared" si="19"/>
        <v>4870000</v>
      </c>
      <c r="P52" s="11">
        <f>SUM(E52:O52)</f>
        <v>56340833</v>
      </c>
      <c r="Q52" s="38">
        <f>+Q40+Q41+Q42+Q43+Q44+Q45+Q46+Q47+Q48+Q49+Q50+Q51</f>
        <v>48419000</v>
      </c>
      <c r="R52" s="11">
        <f t="shared" si="0"/>
        <v>7921833</v>
      </c>
    </row>
    <row r="53" spans="2:18" ht="14.25">
      <c r="B53" s="46"/>
      <c r="C53" s="45" t="s">
        <v>40</v>
      </c>
      <c r="D53" s="8" t="s">
        <v>150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>
        <f t="shared" ref="P53:P56" si="21">SUM(E53:O53)</f>
        <v>0</v>
      </c>
      <c r="Q53" s="35"/>
      <c r="R53" s="9">
        <f t="shared" si="0"/>
        <v>0</v>
      </c>
    </row>
    <row r="54" spans="2:18" ht="14.25">
      <c r="B54" s="46"/>
      <c r="C54" s="46"/>
      <c r="D54" s="8" t="s">
        <v>151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f t="shared" si="21"/>
        <v>0</v>
      </c>
      <c r="Q54" s="36"/>
      <c r="R54" s="9">
        <f t="shared" si="0"/>
        <v>0</v>
      </c>
    </row>
    <row r="55" spans="2:18" ht="14.25">
      <c r="B55" s="46"/>
      <c r="C55" s="46"/>
      <c r="D55" s="8" t="s">
        <v>152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>
        <f t="shared" si="21"/>
        <v>0</v>
      </c>
      <c r="Q55" s="36"/>
      <c r="R55" s="9">
        <f t="shared" si="0"/>
        <v>0</v>
      </c>
    </row>
    <row r="56" spans="2:18" ht="14.25">
      <c r="B56" s="46"/>
      <c r="C56" s="46"/>
      <c r="D56" s="8" t="s">
        <v>153</v>
      </c>
      <c r="E56" s="9">
        <v>6220000</v>
      </c>
      <c r="F56" s="9">
        <v>250000</v>
      </c>
      <c r="G56" s="9">
        <v>0</v>
      </c>
      <c r="H56" s="9">
        <v>0</v>
      </c>
      <c r="I56" s="9">
        <v>0</v>
      </c>
      <c r="J56" s="9">
        <v>250000</v>
      </c>
      <c r="K56" s="9">
        <v>0</v>
      </c>
      <c r="L56" s="9">
        <v>500000</v>
      </c>
      <c r="M56" s="9">
        <v>0</v>
      </c>
      <c r="N56" s="9">
        <v>146000</v>
      </c>
      <c r="O56" s="9">
        <v>0</v>
      </c>
      <c r="P56" s="9">
        <f t="shared" si="21"/>
        <v>7366000</v>
      </c>
      <c r="Q56" s="36"/>
      <c r="R56" s="9">
        <f t="shared" si="0"/>
        <v>7366000</v>
      </c>
    </row>
    <row r="57" spans="2:18" ht="14.25">
      <c r="B57" s="46"/>
      <c r="C57" s="46"/>
      <c r="D57" s="8" t="s">
        <v>159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>
        <f>SUM(E57:O57)</f>
        <v>0</v>
      </c>
      <c r="Q57" s="36"/>
      <c r="R57" s="9">
        <f t="shared" si="0"/>
        <v>0</v>
      </c>
    </row>
    <row r="58" spans="2:18" ht="14.25">
      <c r="B58" s="46"/>
      <c r="C58" s="46"/>
      <c r="D58" s="8" t="s">
        <v>160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>
        <f t="shared" ref="P58:P62" si="22">SUM(E58:O58)</f>
        <v>0</v>
      </c>
      <c r="Q58" s="36"/>
      <c r="R58" s="9">
        <f t="shared" si="0"/>
        <v>0</v>
      </c>
    </row>
    <row r="59" spans="2:18" ht="14.25">
      <c r="B59" s="46"/>
      <c r="C59" s="46"/>
      <c r="D59" s="8" t="s">
        <v>161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>
        <f t="shared" si="22"/>
        <v>0</v>
      </c>
      <c r="Q59" s="36"/>
      <c r="R59" s="9">
        <f t="shared" si="0"/>
        <v>0</v>
      </c>
    </row>
    <row r="60" spans="2:18" ht="14.25">
      <c r="B60" s="46"/>
      <c r="C60" s="46"/>
      <c r="D60" s="16" t="s">
        <v>162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9">
        <f t="shared" si="22"/>
        <v>0</v>
      </c>
      <c r="Q60" s="36"/>
      <c r="R60" s="17">
        <f t="shared" si="0"/>
        <v>0</v>
      </c>
    </row>
    <row r="61" spans="2:18" ht="14.25">
      <c r="B61" s="46"/>
      <c r="C61" s="46"/>
      <c r="D61" s="16" t="s">
        <v>163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9">
        <f t="shared" si="22"/>
        <v>0</v>
      </c>
      <c r="Q61" s="36"/>
      <c r="R61" s="17">
        <f t="shared" si="0"/>
        <v>0</v>
      </c>
    </row>
    <row r="62" spans="2:18" ht="14.25">
      <c r="B62" s="46"/>
      <c r="C62" s="46"/>
      <c r="D62" s="16" t="s">
        <v>164</v>
      </c>
      <c r="E62" s="17">
        <v>0</v>
      </c>
      <c r="F62" s="17">
        <v>0</v>
      </c>
      <c r="G62" s="17">
        <v>14210000</v>
      </c>
      <c r="H62" s="17">
        <v>5617000</v>
      </c>
      <c r="I62" s="17">
        <v>6822000</v>
      </c>
      <c r="J62" s="17">
        <v>4882000</v>
      </c>
      <c r="K62" s="17">
        <v>0</v>
      </c>
      <c r="L62" s="17">
        <v>12092000</v>
      </c>
      <c r="M62" s="17">
        <v>3781000</v>
      </c>
      <c r="N62" s="17">
        <v>1015000</v>
      </c>
      <c r="O62" s="17">
        <v>0</v>
      </c>
      <c r="P62" s="9">
        <f t="shared" si="22"/>
        <v>48419000</v>
      </c>
      <c r="Q62" s="36">
        <v>48419000</v>
      </c>
      <c r="R62" s="17">
        <f t="shared" si="0"/>
        <v>0</v>
      </c>
    </row>
    <row r="63" spans="2:18" ht="14.25">
      <c r="B63" s="46"/>
      <c r="C63" s="46"/>
      <c r="D63" s="16" t="s">
        <v>165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9">
        <f>SUM(E63:O63)</f>
        <v>0</v>
      </c>
      <c r="Q63" s="37"/>
      <c r="R63" s="17">
        <f t="shared" si="0"/>
        <v>0</v>
      </c>
    </row>
    <row r="64" spans="2:18" ht="14.25">
      <c r="B64" s="46"/>
      <c r="C64" s="47"/>
      <c r="D64" s="18" t="s">
        <v>166</v>
      </c>
      <c r="E64" s="19">
        <f t="shared" ref="E64:O64" si="23">+E53+E54+E55+E56+E57+E58+E59+E60+E61+E62+E63</f>
        <v>6220000</v>
      </c>
      <c r="F64" s="19">
        <f t="shared" si="23"/>
        <v>250000</v>
      </c>
      <c r="G64" s="19">
        <f t="shared" si="23"/>
        <v>14210000</v>
      </c>
      <c r="H64" s="19">
        <f t="shared" si="23"/>
        <v>5617000</v>
      </c>
      <c r="I64" s="19">
        <f t="shared" si="23"/>
        <v>6822000</v>
      </c>
      <c r="J64" s="19">
        <f t="shared" si="23"/>
        <v>5132000</v>
      </c>
      <c r="K64" s="19">
        <f t="shared" ref="K64" si="24">+K53+K54+K55+K56+K57+K58+K59+K60+K61+K62+K63</f>
        <v>0</v>
      </c>
      <c r="L64" s="19">
        <f t="shared" si="23"/>
        <v>12592000</v>
      </c>
      <c r="M64" s="19">
        <f t="shared" si="23"/>
        <v>3781000</v>
      </c>
      <c r="N64" s="19">
        <f t="shared" si="23"/>
        <v>1161000</v>
      </c>
      <c r="O64" s="19">
        <f t="shared" si="23"/>
        <v>0</v>
      </c>
      <c r="P64" s="11">
        <f t="shared" ref="P64:P68" si="25">SUM(E64:O64)</f>
        <v>55785000</v>
      </c>
      <c r="Q64" s="38">
        <f>+Q53+Q54+Q55+Q56+Q57+Q58+Q59+Q60+Q61+Q62+Q63</f>
        <v>48419000</v>
      </c>
      <c r="R64" s="19">
        <f t="shared" si="0"/>
        <v>7366000</v>
      </c>
    </row>
    <row r="65" spans="2:18" ht="14.25">
      <c r="B65" s="47"/>
      <c r="C65" s="15" t="s">
        <v>167</v>
      </c>
      <c r="D65" s="13"/>
      <c r="E65" s="14">
        <f t="shared" ref="E65:O65" si="26" xml:space="preserve"> +E52 - E64</f>
        <v>30689000</v>
      </c>
      <c r="F65" s="14">
        <f t="shared" si="26"/>
        <v>9079833</v>
      </c>
      <c r="G65" s="14">
        <f t="shared" si="26"/>
        <v>-14010000</v>
      </c>
      <c r="H65" s="14">
        <f t="shared" si="26"/>
        <v>-5617000</v>
      </c>
      <c r="I65" s="14">
        <f t="shared" si="26"/>
        <v>-6822000</v>
      </c>
      <c r="J65" s="14">
        <f t="shared" si="26"/>
        <v>-4832000</v>
      </c>
      <c r="K65" s="14">
        <f t="shared" ref="K65" si="27" xml:space="preserve"> +K52 - K64</f>
        <v>1082000</v>
      </c>
      <c r="L65" s="14">
        <f t="shared" si="26"/>
        <v>-12092000</v>
      </c>
      <c r="M65" s="14">
        <f t="shared" si="26"/>
        <v>-3626000</v>
      </c>
      <c r="N65" s="14">
        <f t="shared" si="26"/>
        <v>1834000</v>
      </c>
      <c r="O65" s="14">
        <f t="shared" si="26"/>
        <v>4870000</v>
      </c>
      <c r="P65" s="11">
        <f t="shared" si="25"/>
        <v>555833</v>
      </c>
      <c r="Q65" s="38">
        <f xml:space="preserve"> +Q52 - Q64</f>
        <v>0</v>
      </c>
      <c r="R65" s="14">
        <f t="shared" si="0"/>
        <v>555833</v>
      </c>
    </row>
    <row r="66" spans="2:18" ht="14.25">
      <c r="B66" s="15" t="s">
        <v>202</v>
      </c>
      <c r="C66" s="12"/>
      <c r="D66" s="13"/>
      <c r="E66" s="14">
        <f t="shared" ref="E66:O66" si="28" xml:space="preserve"> +E26 +E39 +E65</f>
        <v>3172457</v>
      </c>
      <c r="F66" s="14">
        <f t="shared" si="28"/>
        <v>5012</v>
      </c>
      <c r="G66" s="14">
        <f t="shared" si="28"/>
        <v>5038</v>
      </c>
      <c r="H66" s="14">
        <f t="shared" si="28"/>
        <v>4770</v>
      </c>
      <c r="I66" s="14">
        <f t="shared" si="28"/>
        <v>4262</v>
      </c>
      <c r="J66" s="14">
        <f t="shared" si="28"/>
        <v>2516</v>
      </c>
      <c r="K66" s="14">
        <f t="shared" ref="K66" si="29" xml:space="preserve"> +K26 +K39 +K65</f>
        <v>6781</v>
      </c>
      <c r="L66" s="14">
        <f t="shared" si="28"/>
        <v>9900</v>
      </c>
      <c r="M66" s="14">
        <f t="shared" si="28"/>
        <v>3676</v>
      </c>
      <c r="N66" s="14">
        <f t="shared" si="28"/>
        <v>22437</v>
      </c>
      <c r="O66" s="14">
        <f t="shared" si="28"/>
        <v>6093</v>
      </c>
      <c r="P66" s="11">
        <f t="shared" si="25"/>
        <v>3242942</v>
      </c>
      <c r="Q66" s="38">
        <f xml:space="preserve"> +Q26 +Q39 +Q65</f>
        <v>0</v>
      </c>
      <c r="R66" s="14">
        <f t="shared" si="0"/>
        <v>3242942</v>
      </c>
    </row>
    <row r="67" spans="2:18" ht="14.25">
      <c r="B67" s="15" t="s">
        <v>203</v>
      </c>
      <c r="C67" s="12"/>
      <c r="D67" s="13"/>
      <c r="E67" s="14">
        <v>26897748</v>
      </c>
      <c r="F67" s="14">
        <v>13154281</v>
      </c>
      <c r="G67" s="14">
        <v>6717358</v>
      </c>
      <c r="H67" s="14">
        <v>5923072</v>
      </c>
      <c r="I67" s="14">
        <v>5787531</v>
      </c>
      <c r="J67" s="14">
        <v>7764941</v>
      </c>
      <c r="K67" s="14">
        <v>4513411</v>
      </c>
      <c r="L67" s="14">
        <v>8181811</v>
      </c>
      <c r="M67" s="14">
        <v>5933925</v>
      </c>
      <c r="N67" s="14">
        <v>14696631</v>
      </c>
      <c r="O67" s="14">
        <v>1105865</v>
      </c>
      <c r="P67" s="11">
        <f t="shared" si="25"/>
        <v>100676574</v>
      </c>
      <c r="Q67" s="38"/>
      <c r="R67" s="14">
        <f t="shared" si="0"/>
        <v>100676574</v>
      </c>
    </row>
    <row r="68" spans="2:18" ht="14.25">
      <c r="B68" s="15" t="s">
        <v>204</v>
      </c>
      <c r="C68" s="12"/>
      <c r="D68" s="13"/>
      <c r="E68" s="14">
        <f t="shared" ref="E68:O68" si="30" xml:space="preserve"> +E66 +E67</f>
        <v>30070205</v>
      </c>
      <c r="F68" s="14">
        <f t="shared" si="30"/>
        <v>13159293</v>
      </c>
      <c r="G68" s="14">
        <f t="shared" si="30"/>
        <v>6722396</v>
      </c>
      <c r="H68" s="14">
        <f t="shared" si="30"/>
        <v>5927842</v>
      </c>
      <c r="I68" s="14">
        <f t="shared" si="30"/>
        <v>5791793</v>
      </c>
      <c r="J68" s="14">
        <f t="shared" si="30"/>
        <v>7767457</v>
      </c>
      <c r="K68" s="14">
        <f t="shared" ref="K68" si="31" xml:space="preserve"> +K66 +K67</f>
        <v>4520192</v>
      </c>
      <c r="L68" s="14">
        <f t="shared" si="30"/>
        <v>8191711</v>
      </c>
      <c r="M68" s="14">
        <f t="shared" si="30"/>
        <v>5937601</v>
      </c>
      <c r="N68" s="14">
        <f t="shared" si="30"/>
        <v>14719068</v>
      </c>
      <c r="O68" s="14">
        <f t="shared" si="30"/>
        <v>1111958</v>
      </c>
      <c r="P68" s="11">
        <f t="shared" si="25"/>
        <v>103919516</v>
      </c>
      <c r="Q68" s="38">
        <f xml:space="preserve"> +Q66 +Q67</f>
        <v>0</v>
      </c>
      <c r="R68" s="14">
        <f t="shared" si="0"/>
        <v>103919516</v>
      </c>
    </row>
  </sheetData>
  <mergeCells count="12">
    <mergeCell ref="B27:B39"/>
    <mergeCell ref="C27:C32"/>
    <mergeCell ref="C33:C38"/>
    <mergeCell ref="B40:B65"/>
    <mergeCell ref="C40:C52"/>
    <mergeCell ref="C53:C64"/>
    <mergeCell ref="B3:R3"/>
    <mergeCell ref="B5:R5"/>
    <mergeCell ref="B7:D7"/>
    <mergeCell ref="B8:B26"/>
    <mergeCell ref="C8:C15"/>
    <mergeCell ref="C16:C2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2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0</v>
      </c>
      <c r="F6" s="7">
        <f>+F7</f>
        <v>0</v>
      </c>
      <c r="G6" s="7">
        <f>E6-F6</f>
        <v>0</v>
      </c>
      <c r="H6" s="7"/>
    </row>
    <row r="7" spans="2:8" ht="14.25">
      <c r="B7" s="46"/>
      <c r="C7" s="46"/>
      <c r="D7" s="8" t="s">
        <v>11</v>
      </c>
      <c r="E7" s="9"/>
      <c r="F7" s="9"/>
      <c r="G7" s="9">
        <f t="shared" ref="G7:G71" si="0">E7-F7</f>
        <v>0</v>
      </c>
      <c r="H7" s="9"/>
    </row>
    <row r="8" spans="2:8" ht="14.25">
      <c r="B8" s="46"/>
      <c r="C8" s="46"/>
      <c r="D8" s="8" t="s">
        <v>12</v>
      </c>
      <c r="E8" s="9">
        <f>+E9+E18+E19+E20+E25</f>
        <v>1430000</v>
      </c>
      <c r="F8" s="9">
        <f>+F9+F18+F19+F20+F25</f>
        <v>1430000</v>
      </c>
      <c r="G8" s="9">
        <f t="shared" si="0"/>
        <v>0</v>
      </c>
      <c r="H8" s="9"/>
    </row>
    <row r="9" spans="2:8" ht="14.25" hidden="1">
      <c r="B9" s="46"/>
      <c r="C9" s="46"/>
      <c r="D9" s="8" t="s">
        <v>13</v>
      </c>
      <c r="E9" s="9">
        <f>+E10+E11+E12+E13+E14+E15+E16+E17</f>
        <v>0</v>
      </c>
      <c r="F9" s="9">
        <f>+F10+F11+F12+F13+F14+F15+F16+F17</f>
        <v>0</v>
      </c>
      <c r="G9" s="9">
        <f t="shared" si="0"/>
        <v>0</v>
      </c>
      <c r="H9" s="9"/>
    </row>
    <row r="10" spans="2:8" ht="14.25" hidden="1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 hidden="1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 hidden="1">
      <c r="B12" s="46"/>
      <c r="C12" s="46"/>
      <c r="D12" s="8" t="s">
        <v>16</v>
      </c>
      <c r="E12" s="9"/>
      <c r="F12" s="9"/>
      <c r="G12" s="9">
        <f t="shared" si="0"/>
        <v>0</v>
      </c>
      <c r="H12" s="9"/>
    </row>
    <row r="13" spans="2:8" ht="14.25" hidden="1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 hidden="1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 hidden="1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 hidden="1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 hidden="1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 hidden="1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 hidden="1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1430000</v>
      </c>
      <c r="F20" s="9">
        <f>+F21+F22+F23+F24</f>
        <v>1430000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>
        <v>1430000</v>
      </c>
      <c r="F21" s="9">
        <v>1430000</v>
      </c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/>
      <c r="F22" s="9"/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/>
      <c r="F27" s="9"/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27000</v>
      </c>
      <c r="F28" s="9">
        <v>27085</v>
      </c>
      <c r="G28" s="9">
        <f t="shared" si="0"/>
        <v>-85</v>
      </c>
      <c r="H28" s="9"/>
    </row>
    <row r="29" spans="2:8" ht="14.25">
      <c r="B29" s="46"/>
      <c r="C29" s="46"/>
      <c r="D29" s="8" t="s">
        <v>31</v>
      </c>
      <c r="E29" s="9">
        <f>+E30+E31+E32</f>
        <v>26000</v>
      </c>
      <c r="F29" s="9">
        <f>+F30+F31+F32</f>
        <v>26000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>
        <v>26000</v>
      </c>
      <c r="F30" s="9">
        <v>26000</v>
      </c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 hidden="1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 hidden="1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 hidden="1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1483000</v>
      </c>
      <c r="F37" s="11">
        <f>+F6+F8+F26+F27+F28+F29+F33</f>
        <v>1483085</v>
      </c>
      <c r="G37" s="11">
        <f t="shared" si="0"/>
        <v>-85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17421000</v>
      </c>
      <c r="F38" s="9">
        <f>+F39+F40+F41+F42+F43+F44</f>
        <v>17357313</v>
      </c>
      <c r="G38" s="9">
        <f t="shared" si="0"/>
        <v>63687</v>
      </c>
      <c r="H38" s="9"/>
    </row>
    <row r="39" spans="2:8" ht="14.25">
      <c r="B39" s="46"/>
      <c r="C39" s="46"/>
      <c r="D39" s="8" t="s">
        <v>42</v>
      </c>
      <c r="E39" s="9">
        <v>6000000</v>
      </c>
      <c r="F39" s="9">
        <v>5980000</v>
      </c>
      <c r="G39" s="9">
        <f t="shared" si="0"/>
        <v>20000</v>
      </c>
      <c r="H39" s="9"/>
    </row>
    <row r="40" spans="2:8" ht="14.25">
      <c r="B40" s="46"/>
      <c r="C40" s="46"/>
      <c r="D40" s="8" t="s">
        <v>43</v>
      </c>
      <c r="E40" s="9">
        <v>5940000</v>
      </c>
      <c r="F40" s="9">
        <v>5908074</v>
      </c>
      <c r="G40" s="9">
        <f t="shared" si="0"/>
        <v>31926</v>
      </c>
      <c r="H40" s="9"/>
    </row>
    <row r="41" spans="2:8" ht="14.25">
      <c r="B41" s="46"/>
      <c r="C41" s="46"/>
      <c r="D41" s="8" t="s">
        <v>44</v>
      </c>
      <c r="E41" s="9">
        <v>1222000</v>
      </c>
      <c r="F41" s="9">
        <v>1221500</v>
      </c>
      <c r="G41" s="9">
        <f t="shared" si="0"/>
        <v>500</v>
      </c>
      <c r="H41" s="9"/>
    </row>
    <row r="42" spans="2:8" ht="14.25">
      <c r="B42" s="46"/>
      <c r="C42" s="46"/>
      <c r="D42" s="8" t="s">
        <v>45</v>
      </c>
      <c r="E42" s="9">
        <v>2715000</v>
      </c>
      <c r="F42" s="9">
        <v>2704090</v>
      </c>
      <c r="G42" s="9">
        <f t="shared" si="0"/>
        <v>10910</v>
      </c>
      <c r="H42" s="9"/>
    </row>
    <row r="43" spans="2:8" ht="14.25">
      <c r="B43" s="46"/>
      <c r="C43" s="46"/>
      <c r="D43" s="8" t="s">
        <v>46</v>
      </c>
      <c r="E43" s="9">
        <v>89000</v>
      </c>
      <c r="F43" s="9">
        <v>89000</v>
      </c>
      <c r="G43" s="9">
        <f t="shared" si="0"/>
        <v>0</v>
      </c>
      <c r="H43" s="9"/>
    </row>
    <row r="44" spans="2:8" ht="14.25">
      <c r="B44" s="46"/>
      <c r="C44" s="46"/>
      <c r="D44" s="8" t="s">
        <v>47</v>
      </c>
      <c r="E44" s="9">
        <v>1455000</v>
      </c>
      <c r="F44" s="9">
        <v>1454649</v>
      </c>
      <c r="G44" s="9">
        <f t="shared" si="0"/>
        <v>351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0</v>
      </c>
      <c r="F45" s="9">
        <f>+F46+F47+F48+F49+F50+F51+F52+F53+F54+F55+F56+F57+F58+F59+F60+F61+F62+F63+F64+F65+F66+F67</f>
        <v>0</v>
      </c>
      <c r="G45" s="9">
        <f t="shared" si="0"/>
        <v>0</v>
      </c>
      <c r="H45" s="9"/>
    </row>
    <row r="46" spans="2:8" ht="14.25" hidden="1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 hidden="1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 hidden="1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 hidden="1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 hidden="1">
      <c r="B50" s="46"/>
      <c r="C50" s="46"/>
      <c r="D50" s="8" t="s">
        <v>53</v>
      </c>
      <c r="E50" s="9"/>
      <c r="F50" s="9"/>
      <c r="G50" s="9">
        <f t="shared" si="0"/>
        <v>0</v>
      </c>
      <c r="H50" s="9"/>
    </row>
    <row r="51" spans="2:8" ht="14.25" hidden="1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 hidden="1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 hidden="1">
      <c r="B53" s="46"/>
      <c r="C53" s="46"/>
      <c r="D53" s="8" t="s">
        <v>56</v>
      </c>
      <c r="E53" s="9"/>
      <c r="F53" s="9"/>
      <c r="G53" s="9">
        <f t="shared" si="0"/>
        <v>0</v>
      </c>
      <c r="H53" s="9"/>
    </row>
    <row r="54" spans="2:8" ht="14.25" hidden="1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 hidden="1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 hidden="1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 hidden="1">
      <c r="B57" s="46"/>
      <c r="C57" s="46"/>
      <c r="D57" s="8" t="s">
        <v>60</v>
      </c>
      <c r="E57" s="9"/>
      <c r="F57" s="9"/>
      <c r="G57" s="9">
        <f t="shared" si="0"/>
        <v>0</v>
      </c>
      <c r="H57" s="9"/>
    </row>
    <row r="58" spans="2:8" ht="14.25" hidden="1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 hidden="1">
      <c r="B59" s="46"/>
      <c r="C59" s="46"/>
      <c r="D59" s="8" t="s">
        <v>62</v>
      </c>
      <c r="E59" s="9"/>
      <c r="F59" s="9"/>
      <c r="G59" s="9">
        <f t="shared" si="0"/>
        <v>0</v>
      </c>
      <c r="H59" s="9"/>
    </row>
    <row r="60" spans="2:8" ht="14.25" hidden="1">
      <c r="B60" s="46"/>
      <c r="C60" s="46"/>
      <c r="D60" s="8" t="s">
        <v>63</v>
      </c>
      <c r="E60" s="9"/>
      <c r="F60" s="9"/>
      <c r="G60" s="9">
        <f t="shared" si="0"/>
        <v>0</v>
      </c>
      <c r="H60" s="9"/>
    </row>
    <row r="61" spans="2:8" ht="14.25" hidden="1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 hidden="1">
      <c r="B62" s="46"/>
      <c r="C62" s="46"/>
      <c r="D62" s="8" t="s">
        <v>65</v>
      </c>
      <c r="E62" s="9"/>
      <c r="F62" s="9"/>
      <c r="G62" s="9">
        <f t="shared" si="0"/>
        <v>0</v>
      </c>
      <c r="H62" s="9"/>
    </row>
    <row r="63" spans="2:8" ht="14.25" hidden="1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 hidden="1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 hidden="1">
      <c r="B65" s="46"/>
      <c r="C65" s="46"/>
      <c r="D65" s="8" t="s">
        <v>68</v>
      </c>
      <c r="E65" s="9"/>
      <c r="F65" s="9"/>
      <c r="G65" s="9">
        <f t="shared" si="0"/>
        <v>0</v>
      </c>
      <c r="H65" s="9"/>
    </row>
    <row r="66" spans="2:8" ht="14.25" hidden="1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 hidden="1">
      <c r="B67" s="46"/>
      <c r="C67" s="46"/>
      <c r="D67" s="8" t="s">
        <v>70</v>
      </c>
      <c r="E67" s="9"/>
      <c r="F67" s="9"/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6577000</v>
      </c>
      <c r="F68" s="9">
        <f>+F69+F70+F71+F72+F73+F74+F75+F76+F77+F78+F79+F80+F81+F82+F83+F84+F85+F86+F87+F88+F89+F90</f>
        <v>6317915</v>
      </c>
      <c r="G68" s="9">
        <f t="shared" si="0"/>
        <v>259085</v>
      </c>
      <c r="H68" s="9"/>
    </row>
    <row r="69" spans="2:8" ht="14.25">
      <c r="B69" s="46"/>
      <c r="C69" s="46"/>
      <c r="D69" s="8" t="s">
        <v>72</v>
      </c>
      <c r="E69" s="9">
        <v>10000</v>
      </c>
      <c r="F69" s="9">
        <v>7336</v>
      </c>
      <c r="G69" s="9">
        <f t="shared" si="0"/>
        <v>2664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80000</v>
      </c>
      <c r="F71" s="9">
        <v>67700</v>
      </c>
      <c r="G71" s="9">
        <f t="shared" si="0"/>
        <v>12300</v>
      </c>
      <c r="H71" s="9"/>
    </row>
    <row r="72" spans="2:8" ht="14.25">
      <c r="B72" s="46"/>
      <c r="C72" s="46"/>
      <c r="D72" s="8" t="s">
        <v>75</v>
      </c>
      <c r="E72" s="9">
        <v>357000</v>
      </c>
      <c r="F72" s="9">
        <v>169481</v>
      </c>
      <c r="G72" s="9">
        <f t="shared" ref="G72:G135" si="1">E72-F72</f>
        <v>187519</v>
      </c>
      <c r="H72" s="9"/>
    </row>
    <row r="73" spans="2:8" ht="14.25">
      <c r="B73" s="46"/>
      <c r="C73" s="46"/>
      <c r="D73" s="8" t="s">
        <v>76</v>
      </c>
      <c r="E73" s="9">
        <v>1011000</v>
      </c>
      <c r="F73" s="9">
        <v>1010964</v>
      </c>
      <c r="G73" s="9">
        <f t="shared" si="1"/>
        <v>36</v>
      </c>
      <c r="H73" s="9"/>
    </row>
    <row r="74" spans="2:8" ht="14.25">
      <c r="B74" s="46"/>
      <c r="C74" s="46"/>
      <c r="D74" s="8" t="s">
        <v>77</v>
      </c>
      <c r="E74" s="9">
        <v>509000</v>
      </c>
      <c r="F74" s="9">
        <v>508933</v>
      </c>
      <c r="G74" s="9">
        <f t="shared" si="1"/>
        <v>67</v>
      </c>
      <c r="H74" s="9"/>
    </row>
    <row r="75" spans="2:8" ht="14.25">
      <c r="B75" s="46"/>
      <c r="C75" s="46"/>
      <c r="D75" s="8" t="s">
        <v>60</v>
      </c>
      <c r="E75" s="9">
        <v>300000</v>
      </c>
      <c r="F75" s="9">
        <v>294710</v>
      </c>
      <c r="G75" s="9">
        <f t="shared" si="1"/>
        <v>5290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10000</v>
      </c>
      <c r="F77" s="9">
        <v>0</v>
      </c>
      <c r="G77" s="9">
        <f t="shared" si="1"/>
        <v>10000</v>
      </c>
      <c r="H77" s="9"/>
    </row>
    <row r="78" spans="2:8" ht="14.25">
      <c r="B78" s="46"/>
      <c r="C78" s="46"/>
      <c r="D78" s="8" t="s">
        <v>79</v>
      </c>
      <c r="E78" s="9">
        <v>677000</v>
      </c>
      <c r="F78" s="9">
        <v>676799</v>
      </c>
      <c r="G78" s="9">
        <f t="shared" si="1"/>
        <v>201</v>
      </c>
      <c r="H78" s="9"/>
    </row>
    <row r="79" spans="2:8" ht="14.25">
      <c r="B79" s="46"/>
      <c r="C79" s="46"/>
      <c r="D79" s="8" t="s">
        <v>80</v>
      </c>
      <c r="E79" s="9">
        <v>80000</v>
      </c>
      <c r="F79" s="9">
        <v>70566</v>
      </c>
      <c r="G79" s="9">
        <f t="shared" si="1"/>
        <v>9434</v>
      </c>
      <c r="H79" s="9"/>
    </row>
    <row r="80" spans="2:8" ht="14.25">
      <c r="B80" s="46"/>
      <c r="C80" s="46"/>
      <c r="D80" s="8" t="s">
        <v>81</v>
      </c>
      <c r="E80" s="9">
        <v>420000</v>
      </c>
      <c r="F80" s="9">
        <v>419406</v>
      </c>
      <c r="G80" s="9">
        <f t="shared" si="1"/>
        <v>594</v>
      </c>
      <c r="H80" s="9"/>
    </row>
    <row r="81" spans="2:8" ht="14.25">
      <c r="B81" s="46"/>
      <c r="C81" s="46"/>
      <c r="D81" s="8" t="s">
        <v>82</v>
      </c>
      <c r="E81" s="9">
        <v>120000</v>
      </c>
      <c r="F81" s="9">
        <v>101196</v>
      </c>
      <c r="G81" s="9">
        <f t="shared" si="1"/>
        <v>18804</v>
      </c>
      <c r="H81" s="9"/>
    </row>
    <row r="82" spans="2:8" ht="14.25">
      <c r="B82" s="46"/>
      <c r="C82" s="46"/>
      <c r="D82" s="8" t="s">
        <v>83</v>
      </c>
      <c r="E82" s="9">
        <v>200000</v>
      </c>
      <c r="F82" s="9">
        <v>197408</v>
      </c>
      <c r="G82" s="9">
        <f t="shared" si="1"/>
        <v>2592</v>
      </c>
      <c r="H82" s="9"/>
    </row>
    <row r="83" spans="2:8" ht="14.25">
      <c r="B83" s="46"/>
      <c r="C83" s="46"/>
      <c r="D83" s="8" t="s">
        <v>63</v>
      </c>
      <c r="E83" s="9">
        <v>82000</v>
      </c>
      <c r="F83" s="9">
        <v>81097</v>
      </c>
      <c r="G83" s="9">
        <f t="shared" si="1"/>
        <v>903</v>
      </c>
      <c r="H83" s="9"/>
    </row>
    <row r="84" spans="2:8" ht="14.25">
      <c r="B84" s="46"/>
      <c r="C84" s="46"/>
      <c r="D84" s="8" t="s">
        <v>64</v>
      </c>
      <c r="E84" s="9">
        <v>581000</v>
      </c>
      <c r="F84" s="9">
        <v>580572</v>
      </c>
      <c r="G84" s="9">
        <f t="shared" si="1"/>
        <v>428</v>
      </c>
      <c r="H84" s="9"/>
    </row>
    <row r="85" spans="2:8" ht="14.25">
      <c r="B85" s="46"/>
      <c r="C85" s="46"/>
      <c r="D85" s="8" t="s">
        <v>84</v>
      </c>
      <c r="E85" s="9">
        <v>1556000</v>
      </c>
      <c r="F85" s="9">
        <v>1555200</v>
      </c>
      <c r="G85" s="9">
        <f t="shared" si="1"/>
        <v>800</v>
      </c>
      <c r="H85" s="9"/>
    </row>
    <row r="86" spans="2:8" ht="14.25">
      <c r="B86" s="46"/>
      <c r="C86" s="46"/>
      <c r="D86" s="8" t="s">
        <v>85</v>
      </c>
      <c r="E86" s="9">
        <v>35000</v>
      </c>
      <c r="F86" s="9">
        <v>29200</v>
      </c>
      <c r="G86" s="9">
        <f t="shared" si="1"/>
        <v>5800</v>
      </c>
      <c r="H86" s="9"/>
    </row>
    <row r="87" spans="2:8" ht="14.25">
      <c r="B87" s="46"/>
      <c r="C87" s="46"/>
      <c r="D87" s="8" t="s">
        <v>86</v>
      </c>
      <c r="E87" s="9">
        <v>178000</v>
      </c>
      <c r="F87" s="9">
        <v>177392</v>
      </c>
      <c r="G87" s="9">
        <f t="shared" si="1"/>
        <v>608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111000</v>
      </c>
      <c r="F89" s="9">
        <v>110300</v>
      </c>
      <c r="G89" s="9">
        <f t="shared" si="1"/>
        <v>700</v>
      </c>
      <c r="H89" s="9"/>
    </row>
    <row r="90" spans="2:8" ht="14.25">
      <c r="B90" s="46"/>
      <c r="C90" s="46"/>
      <c r="D90" s="8" t="s">
        <v>70</v>
      </c>
      <c r="E90" s="9">
        <v>260000</v>
      </c>
      <c r="F90" s="9">
        <v>259655</v>
      </c>
      <c r="G90" s="9">
        <f t="shared" si="1"/>
        <v>345</v>
      </c>
      <c r="H90" s="9"/>
    </row>
    <row r="91" spans="2:8" ht="14.25">
      <c r="B91" s="46"/>
      <c r="C91" s="46"/>
      <c r="D91" s="8" t="s">
        <v>89</v>
      </c>
      <c r="E91" s="9">
        <f>+E92+E93</f>
        <v>0</v>
      </c>
      <c r="F91" s="9">
        <f>+F92+F93</f>
        <v>0</v>
      </c>
      <c r="G91" s="9">
        <f t="shared" si="1"/>
        <v>0</v>
      </c>
      <c r="H91" s="9"/>
    </row>
    <row r="92" spans="2:8" ht="14.25" hidden="1">
      <c r="B92" s="46"/>
      <c r="C92" s="46"/>
      <c r="D92" s="8" t="s">
        <v>90</v>
      </c>
      <c r="E92" s="9"/>
      <c r="F92" s="9"/>
      <c r="G92" s="9">
        <f t="shared" si="1"/>
        <v>0</v>
      </c>
      <c r="H92" s="9"/>
    </row>
    <row r="93" spans="2:8" ht="14.25" hidden="1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 hidden="1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 hidden="1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 hidden="1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 hidden="1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 hidden="1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 hidden="1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 hidden="1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23998000</v>
      </c>
      <c r="F106" s="11">
        <f>+F38+F45+F68+F91+F94+F95+F96+F97+F100</f>
        <v>23675228</v>
      </c>
      <c r="G106" s="11">
        <f t="shared" si="1"/>
        <v>322772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-22515000</v>
      </c>
      <c r="F107" s="14">
        <f xml:space="preserve"> +F37 - F106</f>
        <v>-22192143</v>
      </c>
      <c r="G107" s="14">
        <f t="shared" si="1"/>
        <v>-322857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 hidden="1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 hidden="1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 hidden="1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 hidden="1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 hidden="1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 hidden="1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 hidden="1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4786000</v>
      </c>
      <c r="F122" s="9">
        <f>+F123+F124+F125+F126+F127</f>
        <v>4784400</v>
      </c>
      <c r="G122" s="9">
        <f t="shared" si="1"/>
        <v>1600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>
        <v>625000</v>
      </c>
      <c r="F126" s="9">
        <v>624240</v>
      </c>
      <c r="G126" s="9">
        <f t="shared" si="1"/>
        <v>760</v>
      </c>
      <c r="H126" s="9"/>
    </row>
    <row r="127" spans="2:8" ht="14.25">
      <c r="B127" s="46"/>
      <c r="C127" s="46"/>
      <c r="D127" s="8" t="s">
        <v>125</v>
      </c>
      <c r="E127" s="9">
        <v>4161000</v>
      </c>
      <c r="F127" s="9">
        <v>4160160</v>
      </c>
      <c r="G127" s="9">
        <f t="shared" si="1"/>
        <v>840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>
        <v>540000</v>
      </c>
      <c r="F130" s="9">
        <v>540000</v>
      </c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5326000</v>
      </c>
      <c r="F131" s="11">
        <f>+F121+F122+F128+F129+F130</f>
        <v>5324400</v>
      </c>
      <c r="G131" s="11">
        <f t="shared" si="1"/>
        <v>1600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-5326000</v>
      </c>
      <c r="F132" s="14">
        <f xml:space="preserve"> +F120 - F131</f>
        <v>-5324400</v>
      </c>
      <c r="G132" s="14">
        <f t="shared" si="1"/>
        <v>-1600</v>
      </c>
      <c r="H132" s="14"/>
    </row>
    <row r="133" spans="2:8" ht="14.25" hidden="1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 hidden="1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 hidden="1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 hidden="1">
      <c r="B136" s="46"/>
      <c r="C136" s="46"/>
      <c r="D136" s="8" t="s">
        <v>135</v>
      </c>
      <c r="E136" s="9"/>
      <c r="F136" s="9"/>
      <c r="G136" s="9">
        <f t="shared" ref="G136:G173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4820000</v>
      </c>
      <c r="F137" s="9">
        <f>+F138+F139+F140+F141+F142</f>
        <v>4820000</v>
      </c>
      <c r="G137" s="9">
        <f t="shared" si="2"/>
        <v>0</v>
      </c>
      <c r="H137" s="9"/>
    </row>
    <row r="138" spans="2:8" ht="14.25" hidden="1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 hidden="1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/>
      <c r="F140" s="9"/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>
        <v>4820000</v>
      </c>
      <c r="F142" s="9">
        <v>4820000</v>
      </c>
      <c r="G142" s="9">
        <f t="shared" si="2"/>
        <v>0</v>
      </c>
      <c r="H142" s="9"/>
    </row>
    <row r="143" spans="2:8" ht="14.25" hidden="1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 hidden="1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 hidden="1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 hidden="1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 hidden="1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29241000</v>
      </c>
      <c r="F148" s="9">
        <v>32089000</v>
      </c>
      <c r="G148" s="9">
        <f t="shared" si="2"/>
        <v>-2848000</v>
      </c>
      <c r="H148" s="9"/>
    </row>
    <row r="149" spans="2:8" ht="14.25" hidden="1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34061000</v>
      </c>
      <c r="F150" s="11">
        <f>+F133+F134+F135+F136+F137+F143+F144+F145+F146+F147+F148+F149</f>
        <v>36909000</v>
      </c>
      <c r="G150" s="11">
        <f t="shared" si="2"/>
        <v>-2848000</v>
      </c>
      <c r="H150" s="11"/>
    </row>
    <row r="151" spans="2:8" ht="14.25" hidden="1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 hidden="1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 hidden="1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6220000</v>
      </c>
      <c r="F154" s="9">
        <f>+F155+F156+F157+F158+F159</f>
        <v>6220000</v>
      </c>
      <c r="G154" s="9">
        <f t="shared" si="2"/>
        <v>0</v>
      </c>
      <c r="H154" s="9"/>
    </row>
    <row r="155" spans="2:8" ht="14.25" hidden="1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 hidden="1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>
        <v>6220000</v>
      </c>
      <c r="F159" s="9">
        <v>6220000</v>
      </c>
      <c r="G159" s="9">
        <f t="shared" si="2"/>
        <v>0</v>
      </c>
      <c r="H159" s="9"/>
    </row>
    <row r="160" spans="2:8" ht="14.25" hidden="1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 hidden="1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 hidden="1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 hidden="1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 hidden="1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/>
      <c r="F165" s="17"/>
      <c r="G165" s="17">
        <f t="shared" si="2"/>
        <v>0</v>
      </c>
      <c r="H165" s="17"/>
    </row>
    <row r="166" spans="2:8" ht="14.25" hidden="1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6220000</v>
      </c>
      <c r="F167" s="19">
        <f>+F151+F152+F153+F154+F160+F161+F162+F163+F164+F165+F166</f>
        <v>6220000</v>
      </c>
      <c r="G167" s="19">
        <f t="shared" si="2"/>
        <v>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27841000</v>
      </c>
      <c r="F168" s="14">
        <f xml:space="preserve"> +F150 - F167</f>
        <v>30689000</v>
      </c>
      <c r="G168" s="14">
        <f t="shared" si="2"/>
        <v>-2848000</v>
      </c>
      <c r="H168" s="14"/>
    </row>
    <row r="169" spans="2:8" ht="14.25">
      <c r="B169" s="20" t="s">
        <v>168</v>
      </c>
      <c r="C169" s="21"/>
      <c r="D169" s="22"/>
      <c r="E169" s="23"/>
      <c r="F169" s="23"/>
      <c r="G169" s="23">
        <f>E169 + E170</f>
        <v>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3172457</v>
      </c>
      <c r="G171" s="14">
        <f t="shared" si="2"/>
        <v>-3172457</v>
      </c>
      <c r="H171" s="14"/>
    </row>
    <row r="172" spans="2:8" ht="14.25">
      <c r="B172" s="15" t="s">
        <v>170</v>
      </c>
      <c r="C172" s="12"/>
      <c r="D172" s="13"/>
      <c r="E172" s="14">
        <v>26898000</v>
      </c>
      <c r="F172" s="14">
        <v>26897748</v>
      </c>
      <c r="G172" s="14">
        <f t="shared" si="2"/>
        <v>252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26898000</v>
      </c>
      <c r="F173" s="14">
        <f xml:space="preserve"> +F171 +F172</f>
        <v>30070205</v>
      </c>
      <c r="G173" s="14">
        <f t="shared" si="2"/>
        <v>-3172205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" right="0" top="0.74803149606299213" bottom="0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172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173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1710000</v>
      </c>
      <c r="F6" s="7">
        <f>+F7</f>
        <v>1712330</v>
      </c>
      <c r="G6" s="7">
        <f>E6-F6</f>
        <v>-2330</v>
      </c>
      <c r="H6" s="7"/>
    </row>
    <row r="7" spans="2:8" ht="14.25">
      <c r="B7" s="46"/>
      <c r="C7" s="46"/>
      <c r="D7" s="8" t="s">
        <v>11</v>
      </c>
      <c r="E7" s="9">
        <v>1710000</v>
      </c>
      <c r="F7" s="9">
        <v>1712330</v>
      </c>
      <c r="G7" s="9">
        <f t="shared" ref="G7:G71" si="0">E7-F7</f>
        <v>-2330</v>
      </c>
      <c r="H7" s="9"/>
    </row>
    <row r="8" spans="2:8" ht="14.25">
      <c r="B8" s="46"/>
      <c r="C8" s="46"/>
      <c r="D8" s="8" t="s">
        <v>12</v>
      </c>
      <c r="E8" s="9">
        <f>+E9+E18+E19+E20+E25</f>
        <v>46527000</v>
      </c>
      <c r="F8" s="9">
        <f>+F9+F18+F19+F20+F25</f>
        <v>45686772</v>
      </c>
      <c r="G8" s="9">
        <f t="shared" si="0"/>
        <v>840228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45807000</v>
      </c>
      <c r="F9" s="9">
        <f>+F10+F11+F12+F13+F14+F15+F16+F17</f>
        <v>44946772</v>
      </c>
      <c r="G9" s="9">
        <f t="shared" si="0"/>
        <v>860228</v>
      </c>
      <c r="H9" s="9"/>
    </row>
    <row r="10" spans="2:8" ht="14.25">
      <c r="B10" s="46"/>
      <c r="C10" s="46"/>
      <c r="D10" s="8" t="s">
        <v>14</v>
      </c>
      <c r="E10" s="9">
        <v>31643000</v>
      </c>
      <c r="F10" s="9">
        <v>30712444</v>
      </c>
      <c r="G10" s="9">
        <f t="shared" si="0"/>
        <v>930556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14164000</v>
      </c>
      <c r="F12" s="9">
        <v>14234328</v>
      </c>
      <c r="G12" s="9">
        <f t="shared" si="0"/>
        <v>-70328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720000</v>
      </c>
      <c r="F20" s="9">
        <f>+F21+F22+F23+F24</f>
        <v>740000</v>
      </c>
      <c r="G20" s="9">
        <f t="shared" si="0"/>
        <v>-20000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>
        <v>720000</v>
      </c>
      <c r="F22" s="9">
        <v>740000</v>
      </c>
      <c r="G22" s="9">
        <f t="shared" si="0"/>
        <v>-20000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350000</v>
      </c>
      <c r="F27" s="9">
        <v>360000</v>
      </c>
      <c r="G27" s="9">
        <f t="shared" si="0"/>
        <v>-10000</v>
      </c>
      <c r="H27" s="9"/>
    </row>
    <row r="28" spans="2:8" ht="14.25">
      <c r="B28" s="46"/>
      <c r="C28" s="46"/>
      <c r="D28" s="8" t="s">
        <v>30</v>
      </c>
      <c r="E28" s="9">
        <v>1000</v>
      </c>
      <c r="F28" s="9">
        <v>478</v>
      </c>
      <c r="G28" s="9">
        <f t="shared" si="0"/>
        <v>522</v>
      </c>
      <c r="H28" s="9"/>
    </row>
    <row r="29" spans="2:8" ht="14.25">
      <c r="B29" s="46"/>
      <c r="C29" s="46"/>
      <c r="D29" s="8" t="s">
        <v>31</v>
      </c>
      <c r="E29" s="9">
        <f>+E30+E31+E32</f>
        <v>0</v>
      </c>
      <c r="F29" s="9">
        <f>+F30+F31+F32</f>
        <v>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/>
      <c r="F30" s="9"/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48588000</v>
      </c>
      <c r="F37" s="11">
        <f>+F6+F8+F26+F27+F28+F29+F33</f>
        <v>47759580</v>
      </c>
      <c r="G37" s="11">
        <f t="shared" si="0"/>
        <v>828420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37212000</v>
      </c>
      <c r="F38" s="9">
        <f>+F39+F40+F41+F42+F43+F44</f>
        <v>37130717</v>
      </c>
      <c r="G38" s="9">
        <f t="shared" si="0"/>
        <v>81283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23752000</v>
      </c>
      <c r="F40" s="9">
        <v>23708655</v>
      </c>
      <c r="G40" s="9">
        <f t="shared" si="0"/>
        <v>43345</v>
      </c>
      <c r="H40" s="9"/>
    </row>
    <row r="41" spans="2:8" ht="14.25">
      <c r="B41" s="46"/>
      <c r="C41" s="46"/>
      <c r="D41" s="8" t="s">
        <v>44</v>
      </c>
      <c r="E41" s="9">
        <v>5671000</v>
      </c>
      <c r="F41" s="9">
        <v>5669700</v>
      </c>
      <c r="G41" s="9">
        <f t="shared" si="0"/>
        <v>1300</v>
      </c>
      <c r="H41" s="9"/>
    </row>
    <row r="42" spans="2:8" ht="14.25">
      <c r="B42" s="46"/>
      <c r="C42" s="46"/>
      <c r="D42" s="8" t="s">
        <v>45</v>
      </c>
      <c r="E42" s="9">
        <v>2459000</v>
      </c>
      <c r="F42" s="9">
        <v>2424036</v>
      </c>
      <c r="G42" s="9">
        <f t="shared" si="0"/>
        <v>34964</v>
      </c>
      <c r="H42" s="9"/>
    </row>
    <row r="43" spans="2:8" ht="14.25">
      <c r="B43" s="46"/>
      <c r="C43" s="46"/>
      <c r="D43" s="8" t="s">
        <v>46</v>
      </c>
      <c r="E43" s="9">
        <v>668000</v>
      </c>
      <c r="F43" s="9">
        <v>667500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4662000</v>
      </c>
      <c r="F44" s="9">
        <v>4660826</v>
      </c>
      <c r="G44" s="9">
        <f t="shared" si="0"/>
        <v>1174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1979000</v>
      </c>
      <c r="F45" s="9">
        <f>+F46+F47+F48+F49+F50+F51+F52+F53+F54+F55+F56+F57+F58+F59+F60+F61+F62+F63+F64+F65+F66+F67</f>
        <v>1970866</v>
      </c>
      <c r="G45" s="9">
        <f t="shared" si="0"/>
        <v>8134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26000</v>
      </c>
      <c r="F50" s="9">
        <v>25277</v>
      </c>
      <c r="G50" s="9">
        <f t="shared" si="0"/>
        <v>723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356000</v>
      </c>
      <c r="F53" s="9">
        <v>354383</v>
      </c>
      <c r="G53" s="9">
        <f t="shared" si="0"/>
        <v>1617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682000</v>
      </c>
      <c r="F57" s="9">
        <v>681204</v>
      </c>
      <c r="G57" s="9">
        <f t="shared" si="0"/>
        <v>796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190000</v>
      </c>
      <c r="F59" s="9">
        <v>188792</v>
      </c>
      <c r="G59" s="9">
        <f t="shared" si="0"/>
        <v>1208</v>
      </c>
      <c r="H59" s="9"/>
    </row>
    <row r="60" spans="2:8" ht="14.25">
      <c r="B60" s="46"/>
      <c r="C60" s="46"/>
      <c r="D60" s="8" t="s">
        <v>63</v>
      </c>
      <c r="E60" s="9">
        <v>105000</v>
      </c>
      <c r="F60" s="9">
        <v>103680</v>
      </c>
      <c r="G60" s="9">
        <f t="shared" si="0"/>
        <v>1320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107000</v>
      </c>
      <c r="F62" s="9">
        <v>105404</v>
      </c>
      <c r="G62" s="9">
        <f t="shared" si="0"/>
        <v>1596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423000</v>
      </c>
      <c r="F65" s="9">
        <v>422251</v>
      </c>
      <c r="G65" s="9">
        <f t="shared" si="0"/>
        <v>749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90000</v>
      </c>
      <c r="F67" s="9">
        <v>89875</v>
      </c>
      <c r="G67" s="9">
        <f t="shared" si="0"/>
        <v>125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3855000</v>
      </c>
      <c r="F68" s="9">
        <f>+F69+F70+F71+F72+F73+F74+F75+F76+F77+F78+F79+F80+F81+F82+F83+F84+F85+F86+F87+F88+F89+F90</f>
        <v>3798370</v>
      </c>
      <c r="G68" s="9">
        <f t="shared" si="0"/>
        <v>56630</v>
      </c>
      <c r="H68" s="9"/>
    </row>
    <row r="69" spans="2:8" ht="14.25">
      <c r="B69" s="46"/>
      <c r="C69" s="46"/>
      <c r="D69" s="8" t="s">
        <v>72</v>
      </c>
      <c r="E69" s="9">
        <v>73000</v>
      </c>
      <c r="F69" s="9">
        <v>71797</v>
      </c>
      <c r="G69" s="9">
        <f t="shared" si="0"/>
        <v>1203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54000</v>
      </c>
      <c r="F71" s="9">
        <v>34680</v>
      </c>
      <c r="G71" s="9">
        <f t="shared" si="0"/>
        <v>19320</v>
      </c>
      <c r="H71" s="9"/>
    </row>
    <row r="72" spans="2:8" ht="14.25">
      <c r="B72" s="46"/>
      <c r="C72" s="46"/>
      <c r="D72" s="8" t="s">
        <v>75</v>
      </c>
      <c r="E72" s="9">
        <v>153000</v>
      </c>
      <c r="F72" s="9">
        <v>151564</v>
      </c>
      <c r="G72" s="9">
        <f t="shared" ref="G72:G135" si="1">E72-F72</f>
        <v>1436</v>
      </c>
      <c r="H72" s="9"/>
    </row>
    <row r="73" spans="2:8" ht="14.25">
      <c r="B73" s="46"/>
      <c r="C73" s="46"/>
      <c r="D73" s="8" t="s">
        <v>76</v>
      </c>
      <c r="E73" s="9">
        <v>85000</v>
      </c>
      <c r="F73" s="9">
        <v>83526</v>
      </c>
      <c r="G73" s="9">
        <f t="shared" si="1"/>
        <v>1474</v>
      </c>
      <c r="H73" s="9"/>
    </row>
    <row r="74" spans="2:8" ht="14.25">
      <c r="B74" s="46"/>
      <c r="C74" s="46"/>
      <c r="D74" s="8" t="s">
        <v>77</v>
      </c>
      <c r="E74" s="9">
        <v>41000</v>
      </c>
      <c r="F74" s="9">
        <v>35212</v>
      </c>
      <c r="G74" s="9">
        <f t="shared" si="1"/>
        <v>5788</v>
      </c>
      <c r="H74" s="9"/>
    </row>
    <row r="75" spans="2:8" ht="14.25">
      <c r="B75" s="46"/>
      <c r="C75" s="46"/>
      <c r="D75" s="8" t="s">
        <v>60</v>
      </c>
      <c r="E75" s="9">
        <v>289000</v>
      </c>
      <c r="F75" s="9">
        <v>286198</v>
      </c>
      <c r="G75" s="9">
        <f t="shared" si="1"/>
        <v>2802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1143000</v>
      </c>
      <c r="F77" s="9">
        <v>1142640</v>
      </c>
      <c r="G77" s="9">
        <f t="shared" si="1"/>
        <v>360</v>
      </c>
      <c r="H77" s="9"/>
    </row>
    <row r="78" spans="2:8" ht="14.25">
      <c r="B78" s="46"/>
      <c r="C78" s="46"/>
      <c r="D78" s="8" t="s">
        <v>79</v>
      </c>
      <c r="E78" s="9">
        <v>399000</v>
      </c>
      <c r="F78" s="9">
        <v>398049</v>
      </c>
      <c r="G78" s="9">
        <f t="shared" si="1"/>
        <v>951</v>
      </c>
      <c r="H78" s="9"/>
    </row>
    <row r="79" spans="2:8" ht="14.25">
      <c r="B79" s="46"/>
      <c r="C79" s="46"/>
      <c r="D79" s="8" t="s">
        <v>80</v>
      </c>
      <c r="E79" s="9"/>
      <c r="F79" s="9"/>
      <c r="G79" s="9">
        <f t="shared" si="1"/>
        <v>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230000</v>
      </c>
      <c r="F81" s="9">
        <v>228528</v>
      </c>
      <c r="G81" s="9">
        <f t="shared" si="1"/>
        <v>1472</v>
      </c>
      <c r="H81" s="9"/>
    </row>
    <row r="82" spans="2:8" ht="14.25">
      <c r="B82" s="46"/>
      <c r="C82" s="46"/>
      <c r="D82" s="8" t="s">
        <v>83</v>
      </c>
      <c r="E82" s="9">
        <v>4000</v>
      </c>
      <c r="F82" s="9">
        <v>2774</v>
      </c>
      <c r="G82" s="9">
        <f t="shared" si="1"/>
        <v>1226</v>
      </c>
      <c r="H82" s="9"/>
    </row>
    <row r="83" spans="2:8" ht="14.25">
      <c r="B83" s="46"/>
      <c r="C83" s="46"/>
      <c r="D83" s="8" t="s">
        <v>63</v>
      </c>
      <c r="E83" s="9">
        <v>410000</v>
      </c>
      <c r="F83" s="9">
        <v>409605</v>
      </c>
      <c r="G83" s="9">
        <f t="shared" si="1"/>
        <v>395</v>
      </c>
      <c r="H83" s="9"/>
    </row>
    <row r="84" spans="2:8" ht="14.25">
      <c r="B84" s="46"/>
      <c r="C84" s="46"/>
      <c r="D84" s="8" t="s">
        <v>64</v>
      </c>
      <c r="E84" s="9">
        <v>607000</v>
      </c>
      <c r="F84" s="9">
        <v>605808</v>
      </c>
      <c r="G84" s="9">
        <f t="shared" si="1"/>
        <v>1192</v>
      </c>
      <c r="H84" s="9"/>
    </row>
    <row r="85" spans="2:8" ht="14.25">
      <c r="B85" s="46"/>
      <c r="C85" s="46"/>
      <c r="D85" s="8" t="s">
        <v>84</v>
      </c>
      <c r="E85" s="9"/>
      <c r="F85" s="9"/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134000</v>
      </c>
      <c r="F86" s="9">
        <v>124604</v>
      </c>
      <c r="G86" s="9">
        <f t="shared" si="1"/>
        <v>9396</v>
      </c>
      <c r="H86" s="9"/>
    </row>
    <row r="87" spans="2:8" ht="14.25">
      <c r="B87" s="46"/>
      <c r="C87" s="46"/>
      <c r="D87" s="8" t="s">
        <v>86</v>
      </c>
      <c r="E87" s="9">
        <v>76000</v>
      </c>
      <c r="F87" s="9">
        <v>74954</v>
      </c>
      <c r="G87" s="9">
        <f t="shared" si="1"/>
        <v>1046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110000</v>
      </c>
      <c r="F89" s="9">
        <v>103200</v>
      </c>
      <c r="G89" s="9">
        <f t="shared" si="1"/>
        <v>6800</v>
      </c>
      <c r="H89" s="9"/>
    </row>
    <row r="90" spans="2:8" ht="14.25">
      <c r="B90" s="46"/>
      <c r="C90" s="46"/>
      <c r="D90" s="8" t="s">
        <v>70</v>
      </c>
      <c r="E90" s="9">
        <v>47000</v>
      </c>
      <c r="F90" s="9">
        <v>45231</v>
      </c>
      <c r="G90" s="9">
        <f t="shared" si="1"/>
        <v>1769</v>
      </c>
      <c r="H90" s="9"/>
    </row>
    <row r="91" spans="2:8" ht="14.25">
      <c r="B91" s="46"/>
      <c r="C91" s="46"/>
      <c r="D91" s="8" t="s">
        <v>89</v>
      </c>
      <c r="E91" s="9">
        <f>+E92+E93</f>
        <v>1710000</v>
      </c>
      <c r="F91" s="9">
        <f>+F92+F93</f>
        <v>1704467</v>
      </c>
      <c r="G91" s="9">
        <f t="shared" si="1"/>
        <v>5533</v>
      </c>
      <c r="H91" s="9"/>
    </row>
    <row r="92" spans="2:8" ht="14.25">
      <c r="B92" s="46"/>
      <c r="C92" s="46"/>
      <c r="D92" s="8" t="s">
        <v>90</v>
      </c>
      <c r="E92" s="9">
        <v>1710000</v>
      </c>
      <c r="F92" s="9">
        <v>1704467</v>
      </c>
      <c r="G92" s="9">
        <f t="shared" si="1"/>
        <v>5533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>
        <v>846000</v>
      </c>
      <c r="F96" s="9">
        <v>844471</v>
      </c>
      <c r="G96" s="9">
        <f t="shared" si="1"/>
        <v>1529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45602000</v>
      </c>
      <c r="F106" s="11">
        <f>+F38+F45+F68+F91+F94+F95+F96+F97+F100</f>
        <v>45448891</v>
      </c>
      <c r="G106" s="11">
        <f t="shared" si="1"/>
        <v>153109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2986000</v>
      </c>
      <c r="F107" s="14">
        <f xml:space="preserve"> +F37 - F106</f>
        <v>2310689</v>
      </c>
      <c r="G107" s="14">
        <f t="shared" si="1"/>
        <v>675311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/>
      <c r="F108" s="9"/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>
        <v>9984000</v>
      </c>
      <c r="F121" s="9">
        <v>9984000</v>
      </c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1402000</v>
      </c>
      <c r="F122" s="9">
        <f>+F123+F124+F125+F126+F127</f>
        <v>1401510</v>
      </c>
      <c r="G122" s="9">
        <f t="shared" si="1"/>
        <v>490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>
        <v>1402000</v>
      </c>
      <c r="F125" s="9">
        <v>1401510</v>
      </c>
      <c r="G125" s="9">
        <f t="shared" si="1"/>
        <v>490</v>
      </c>
      <c r="H125" s="9"/>
    </row>
    <row r="126" spans="2:8" ht="14.25">
      <c r="B126" s="46"/>
      <c r="C126" s="46"/>
      <c r="D126" s="8" t="s">
        <v>124</v>
      </c>
      <c r="E126" s="9"/>
      <c r="F126" s="9"/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11386000</v>
      </c>
      <c r="F131" s="11">
        <f>+F121+F122+F128+F129+F130</f>
        <v>11385510</v>
      </c>
      <c r="G131" s="11">
        <f t="shared" si="1"/>
        <v>490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-11386000</v>
      </c>
      <c r="F132" s="14">
        <f xml:space="preserve"> +F120 - F131</f>
        <v>-11385510</v>
      </c>
      <c r="G132" s="14">
        <f t="shared" si="1"/>
        <v>-490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1717000</v>
      </c>
      <c r="F137" s="9">
        <f>+F138+F139+F140+F141+F142</f>
        <v>1716833</v>
      </c>
      <c r="G137" s="9">
        <f t="shared" si="2"/>
        <v>167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>
        <v>1717000</v>
      </c>
      <c r="F140" s="9">
        <v>1716833</v>
      </c>
      <c r="G140" s="9">
        <f t="shared" si="2"/>
        <v>167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10830000</v>
      </c>
      <c r="F148" s="9">
        <v>7613000</v>
      </c>
      <c r="G148" s="9">
        <f t="shared" si="2"/>
        <v>3217000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12547000</v>
      </c>
      <c r="F150" s="11">
        <f>+F133+F134+F135+F136+F137+F143+F144+F145+F146+F147+F148+F149</f>
        <v>9329833</v>
      </c>
      <c r="G150" s="11">
        <f t="shared" si="2"/>
        <v>3217167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250000</v>
      </c>
      <c r="F154" s="9">
        <f>+F155+F156+F157+F158+F159</f>
        <v>250000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>
        <v>250000</v>
      </c>
      <c r="F157" s="9">
        <v>250000</v>
      </c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3770000</v>
      </c>
      <c r="F165" s="17">
        <v>0</v>
      </c>
      <c r="G165" s="17">
        <f t="shared" si="2"/>
        <v>3770000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4020000</v>
      </c>
      <c r="F167" s="19">
        <f>+F151+F152+F153+F154+F160+F161+F162+F163+F164+F165+F166</f>
        <v>250000</v>
      </c>
      <c r="G167" s="19">
        <f t="shared" si="2"/>
        <v>3770000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8527000</v>
      </c>
      <c r="F168" s="14">
        <f xml:space="preserve"> +F150 - F167</f>
        <v>9079833</v>
      </c>
      <c r="G168" s="14">
        <f t="shared" si="2"/>
        <v>-552833</v>
      </c>
      <c r="H168" s="14"/>
    </row>
    <row r="169" spans="2:8" ht="14.25">
      <c r="B169" s="20" t="s">
        <v>168</v>
      </c>
      <c r="C169" s="21"/>
      <c r="D169" s="22"/>
      <c r="E169" s="23">
        <v>127000</v>
      </c>
      <c r="F169" s="23">
        <v>0</v>
      </c>
      <c r="G169" s="23">
        <f>E169 + E170</f>
        <v>127000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5012</v>
      </c>
      <c r="G171" s="14">
        <f t="shared" ref="G171:G173" si="3">E171-F171</f>
        <v>-5012</v>
      </c>
      <c r="H171" s="14"/>
    </row>
    <row r="172" spans="2:8" ht="14.25">
      <c r="B172" s="15" t="s">
        <v>170</v>
      </c>
      <c r="C172" s="12"/>
      <c r="D172" s="13"/>
      <c r="E172" s="14">
        <v>13154000</v>
      </c>
      <c r="F172" s="14">
        <v>13154281</v>
      </c>
      <c r="G172" s="14">
        <f t="shared" si="3"/>
        <v>-281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13154000</v>
      </c>
      <c r="F173" s="14">
        <f xml:space="preserve"> +F171 +F172</f>
        <v>13159293</v>
      </c>
      <c r="G173" s="14">
        <f t="shared" si="3"/>
        <v>-5293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174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175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3700000</v>
      </c>
      <c r="F6" s="7">
        <f>+F7</f>
        <v>3854781</v>
      </c>
      <c r="G6" s="7">
        <f>E6-F6</f>
        <v>-154781</v>
      </c>
      <c r="H6" s="7"/>
    </row>
    <row r="7" spans="2:8" ht="14.25">
      <c r="B7" s="46"/>
      <c r="C7" s="46"/>
      <c r="D7" s="8" t="s">
        <v>11</v>
      </c>
      <c r="E7" s="9">
        <v>3700000</v>
      </c>
      <c r="F7" s="9">
        <v>3854781</v>
      </c>
      <c r="G7" s="9">
        <f t="shared" ref="G7:G71" si="0">E7-F7</f>
        <v>-154781</v>
      </c>
      <c r="H7" s="9"/>
    </row>
    <row r="8" spans="2:8" ht="14.25">
      <c r="B8" s="46"/>
      <c r="C8" s="46"/>
      <c r="D8" s="8" t="s">
        <v>12</v>
      </c>
      <c r="E8" s="9">
        <f>+E9+E18+E19+E20+E25</f>
        <v>42321000</v>
      </c>
      <c r="F8" s="9">
        <f>+F9+F18+F19+F20+F25</f>
        <v>42153586</v>
      </c>
      <c r="G8" s="9">
        <f t="shared" si="0"/>
        <v>167414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42321000</v>
      </c>
      <c r="F9" s="9">
        <f>+F10+F11+F12+F13+F14+F15+F16+F17</f>
        <v>42153586</v>
      </c>
      <c r="G9" s="9">
        <f t="shared" si="0"/>
        <v>167414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42321000</v>
      </c>
      <c r="F12" s="9">
        <v>42153586</v>
      </c>
      <c r="G12" s="9">
        <f t="shared" si="0"/>
        <v>167414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0</v>
      </c>
      <c r="F20" s="9">
        <f>+F21+F22+F23+F24</f>
        <v>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/>
      <c r="F22" s="9"/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ref="G26:G28" si="1">E26-F26</f>
        <v>0</v>
      </c>
      <c r="H26" s="9"/>
    </row>
    <row r="27" spans="2:8" ht="14.25">
      <c r="B27" s="46"/>
      <c r="C27" s="46"/>
      <c r="D27" s="8" t="s">
        <v>29</v>
      </c>
      <c r="E27" s="9">
        <v>153000</v>
      </c>
      <c r="F27" s="9">
        <v>153000</v>
      </c>
      <c r="G27" s="9">
        <f t="shared" si="1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373</v>
      </c>
      <c r="G28" s="9">
        <f t="shared" si="1"/>
        <v>-373</v>
      </c>
      <c r="H28" s="9"/>
    </row>
    <row r="29" spans="2:8" ht="14.25">
      <c r="B29" s="46"/>
      <c r="C29" s="46"/>
      <c r="D29" s="8" t="s">
        <v>31</v>
      </c>
      <c r="E29" s="9">
        <f>+E30+E31+E32</f>
        <v>0</v>
      </c>
      <c r="F29" s="9">
        <f>+F30+F31+F32</f>
        <v>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/>
      <c r="F30" s="9"/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46174000</v>
      </c>
      <c r="F37" s="11">
        <f>+F6+F8+F26+F27+F28+F29+F33</f>
        <v>46161740</v>
      </c>
      <c r="G37" s="11">
        <f t="shared" si="0"/>
        <v>12260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25544000</v>
      </c>
      <c r="F38" s="9">
        <f>+F39+F40+F41+F42+F43+F44</f>
        <v>25537002</v>
      </c>
      <c r="G38" s="9">
        <f t="shared" si="0"/>
        <v>6998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14579000</v>
      </c>
      <c r="F40" s="9">
        <v>14578374</v>
      </c>
      <c r="G40" s="9">
        <f t="shared" si="0"/>
        <v>626</v>
      </c>
      <c r="H40" s="9"/>
    </row>
    <row r="41" spans="2:8" ht="14.25">
      <c r="B41" s="46"/>
      <c r="C41" s="46"/>
      <c r="D41" s="8" t="s">
        <v>44</v>
      </c>
      <c r="E41" s="9">
        <v>3339000</v>
      </c>
      <c r="F41" s="9">
        <v>3338600</v>
      </c>
      <c r="G41" s="9">
        <f t="shared" si="0"/>
        <v>400</v>
      </c>
      <c r="H41" s="9"/>
    </row>
    <row r="42" spans="2:8" ht="14.25">
      <c r="B42" s="46"/>
      <c r="C42" s="46"/>
      <c r="D42" s="8" t="s">
        <v>45</v>
      </c>
      <c r="E42" s="9">
        <v>4050000</v>
      </c>
      <c r="F42" s="9">
        <v>4044679</v>
      </c>
      <c r="G42" s="9">
        <f t="shared" si="0"/>
        <v>5321</v>
      </c>
      <c r="H42" s="9"/>
    </row>
    <row r="43" spans="2:8" ht="14.25">
      <c r="B43" s="46"/>
      <c r="C43" s="46"/>
      <c r="D43" s="8" t="s">
        <v>46</v>
      </c>
      <c r="E43" s="9">
        <v>445000</v>
      </c>
      <c r="F43" s="9">
        <v>445000</v>
      </c>
      <c r="G43" s="9">
        <f t="shared" si="0"/>
        <v>0</v>
      </c>
      <c r="H43" s="9"/>
    </row>
    <row r="44" spans="2:8" ht="14.25">
      <c r="B44" s="46"/>
      <c r="C44" s="46"/>
      <c r="D44" s="8" t="s">
        <v>47</v>
      </c>
      <c r="E44" s="9">
        <v>3131000</v>
      </c>
      <c r="F44" s="9">
        <v>3130349</v>
      </c>
      <c r="G44" s="9">
        <f t="shared" si="0"/>
        <v>651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1327000</v>
      </c>
      <c r="F45" s="9">
        <f>+F46+F47+F48+F49+F50+F51+F52+F53+F54+F55+F56+F57+F58+F59+F60+F61+F62+F63+F64+F65+F66+F67</f>
        <v>1279617</v>
      </c>
      <c r="G45" s="9">
        <f t="shared" si="0"/>
        <v>47383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10000</v>
      </c>
      <c r="F50" s="9">
        <v>7697</v>
      </c>
      <c r="G50" s="9">
        <f t="shared" si="0"/>
        <v>2303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350000</v>
      </c>
      <c r="F53" s="9">
        <v>310934</v>
      </c>
      <c r="G53" s="9">
        <f t="shared" si="0"/>
        <v>39066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507000</v>
      </c>
      <c r="F57" s="9">
        <v>506102</v>
      </c>
      <c r="G57" s="9">
        <f t="shared" si="0"/>
        <v>898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48000</v>
      </c>
      <c r="F59" s="9">
        <v>47182</v>
      </c>
      <c r="G59" s="9">
        <f t="shared" si="0"/>
        <v>818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>
        <v>55000</v>
      </c>
      <c r="F61" s="9">
        <v>53460</v>
      </c>
      <c r="G61" s="9">
        <f t="shared" si="0"/>
        <v>1540</v>
      </c>
      <c r="H61" s="9"/>
    </row>
    <row r="62" spans="2:8" ht="14.25">
      <c r="B62" s="46"/>
      <c r="C62" s="46"/>
      <c r="D62" s="8" t="s">
        <v>65</v>
      </c>
      <c r="E62" s="9">
        <v>160000</v>
      </c>
      <c r="F62" s="9">
        <v>157764</v>
      </c>
      <c r="G62" s="9">
        <f t="shared" si="0"/>
        <v>2236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64000</v>
      </c>
      <c r="F65" s="9">
        <v>63988</v>
      </c>
      <c r="G65" s="9">
        <f t="shared" si="0"/>
        <v>12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80000</v>
      </c>
      <c r="F67" s="9">
        <v>80000</v>
      </c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1503000</v>
      </c>
      <c r="F68" s="9">
        <f>+F69+F70+F71+F72+F73+F74+F75+F76+F77+F78+F79+F80+F81+F82+F83+F84+F85+F86+F87+F88+F89+F90</f>
        <v>1474481</v>
      </c>
      <c r="G68" s="9">
        <f t="shared" si="0"/>
        <v>28519</v>
      </c>
      <c r="H68" s="9"/>
    </row>
    <row r="69" spans="2:8" ht="14.25">
      <c r="B69" s="46"/>
      <c r="C69" s="46"/>
      <c r="D69" s="8" t="s">
        <v>72</v>
      </c>
      <c r="E69" s="9">
        <v>47000</v>
      </c>
      <c r="F69" s="9">
        <v>46464</v>
      </c>
      <c r="G69" s="9">
        <f t="shared" si="0"/>
        <v>536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20000</v>
      </c>
      <c r="F71" s="9">
        <v>17117</v>
      </c>
      <c r="G71" s="9">
        <f t="shared" si="0"/>
        <v>2883</v>
      </c>
      <c r="H71" s="9"/>
    </row>
    <row r="72" spans="2:8" ht="14.25">
      <c r="B72" s="46"/>
      <c r="C72" s="46"/>
      <c r="D72" s="8" t="s">
        <v>75</v>
      </c>
      <c r="E72" s="9">
        <v>57000</v>
      </c>
      <c r="F72" s="9">
        <v>56488</v>
      </c>
      <c r="G72" s="9">
        <f t="shared" ref="G72:G135" si="2">E72-F72</f>
        <v>512</v>
      </c>
      <c r="H72" s="9"/>
    </row>
    <row r="73" spans="2:8" ht="14.25">
      <c r="B73" s="46"/>
      <c r="C73" s="46"/>
      <c r="D73" s="8" t="s">
        <v>76</v>
      </c>
      <c r="E73" s="9">
        <v>16000</v>
      </c>
      <c r="F73" s="9">
        <v>16000</v>
      </c>
      <c r="G73" s="9">
        <f t="shared" si="2"/>
        <v>0</v>
      </c>
      <c r="H73" s="9"/>
    </row>
    <row r="74" spans="2:8" ht="14.25">
      <c r="B74" s="46"/>
      <c r="C74" s="46"/>
      <c r="D74" s="8" t="s">
        <v>77</v>
      </c>
      <c r="E74" s="9">
        <v>100000</v>
      </c>
      <c r="F74" s="9">
        <v>98632</v>
      </c>
      <c r="G74" s="9">
        <f t="shared" si="2"/>
        <v>1368</v>
      </c>
      <c r="H74" s="9"/>
    </row>
    <row r="75" spans="2:8" ht="14.25">
      <c r="B75" s="46"/>
      <c r="C75" s="46"/>
      <c r="D75" s="8" t="s">
        <v>60</v>
      </c>
      <c r="E75" s="9">
        <v>180000</v>
      </c>
      <c r="F75" s="9">
        <v>177820</v>
      </c>
      <c r="G75" s="9">
        <f t="shared" si="2"/>
        <v>2180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2"/>
        <v>0</v>
      </c>
      <c r="H76" s="9"/>
    </row>
    <row r="77" spans="2:8" ht="14.25">
      <c r="B77" s="46"/>
      <c r="C77" s="46"/>
      <c r="D77" s="8" t="s">
        <v>78</v>
      </c>
      <c r="E77" s="9">
        <v>92000</v>
      </c>
      <c r="F77" s="9">
        <v>91499</v>
      </c>
      <c r="G77" s="9">
        <f t="shared" si="2"/>
        <v>501</v>
      </c>
      <c r="H77" s="9"/>
    </row>
    <row r="78" spans="2:8" ht="14.25">
      <c r="B78" s="46"/>
      <c r="C78" s="46"/>
      <c r="D78" s="8" t="s">
        <v>79</v>
      </c>
      <c r="E78" s="9">
        <v>242000</v>
      </c>
      <c r="F78" s="9">
        <v>241885</v>
      </c>
      <c r="G78" s="9">
        <f t="shared" si="2"/>
        <v>115</v>
      </c>
      <c r="H78" s="9"/>
    </row>
    <row r="79" spans="2:8" ht="14.25">
      <c r="B79" s="46"/>
      <c r="C79" s="46"/>
      <c r="D79" s="8" t="s">
        <v>80</v>
      </c>
      <c r="E79" s="9">
        <v>10000</v>
      </c>
      <c r="F79" s="9">
        <v>6558</v>
      </c>
      <c r="G79" s="9">
        <f t="shared" si="2"/>
        <v>3442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2"/>
        <v>0</v>
      </c>
      <c r="H80" s="9"/>
    </row>
    <row r="81" spans="2:8" ht="14.25">
      <c r="B81" s="46"/>
      <c r="C81" s="46"/>
      <c r="D81" s="8" t="s">
        <v>82</v>
      </c>
      <c r="E81" s="9">
        <v>140000</v>
      </c>
      <c r="F81" s="9">
        <v>139104</v>
      </c>
      <c r="G81" s="9">
        <f t="shared" si="2"/>
        <v>896</v>
      </c>
      <c r="H81" s="9"/>
    </row>
    <row r="82" spans="2:8" ht="14.25">
      <c r="B82" s="46"/>
      <c r="C82" s="46"/>
      <c r="D82" s="8" t="s">
        <v>83</v>
      </c>
      <c r="E82" s="9">
        <v>3000</v>
      </c>
      <c r="F82" s="9">
        <v>2074</v>
      </c>
      <c r="G82" s="9">
        <f t="shared" si="2"/>
        <v>926</v>
      </c>
      <c r="H82" s="9"/>
    </row>
    <row r="83" spans="2:8" ht="14.25">
      <c r="B83" s="46"/>
      <c r="C83" s="46"/>
      <c r="D83" s="8" t="s">
        <v>63</v>
      </c>
      <c r="E83" s="9">
        <v>135000</v>
      </c>
      <c r="F83" s="9">
        <v>134623</v>
      </c>
      <c r="G83" s="9">
        <f t="shared" si="2"/>
        <v>377</v>
      </c>
      <c r="H83" s="9"/>
    </row>
    <row r="84" spans="2:8" ht="14.25">
      <c r="B84" s="46"/>
      <c r="C84" s="46"/>
      <c r="D84" s="8" t="s">
        <v>64</v>
      </c>
      <c r="E84" s="9">
        <v>166000</v>
      </c>
      <c r="F84" s="9">
        <v>165060</v>
      </c>
      <c r="G84" s="9">
        <f t="shared" si="2"/>
        <v>940</v>
      </c>
      <c r="H84" s="9"/>
    </row>
    <row r="85" spans="2:8" ht="14.25">
      <c r="B85" s="46"/>
      <c r="C85" s="46"/>
      <c r="D85" s="8" t="s">
        <v>84</v>
      </c>
      <c r="E85" s="9"/>
      <c r="F85" s="9"/>
      <c r="G85" s="9">
        <f t="shared" si="2"/>
        <v>0</v>
      </c>
      <c r="H85" s="9"/>
    </row>
    <row r="86" spans="2:8" ht="14.25">
      <c r="B86" s="46"/>
      <c r="C86" s="46"/>
      <c r="D86" s="8" t="s">
        <v>85</v>
      </c>
      <c r="E86" s="9">
        <v>98000</v>
      </c>
      <c r="F86" s="9">
        <v>97706</v>
      </c>
      <c r="G86" s="9">
        <f t="shared" si="2"/>
        <v>294</v>
      </c>
      <c r="H86" s="9"/>
    </row>
    <row r="87" spans="2:8" ht="14.25">
      <c r="B87" s="46"/>
      <c r="C87" s="46"/>
      <c r="D87" s="8" t="s">
        <v>86</v>
      </c>
      <c r="E87" s="9">
        <v>87000</v>
      </c>
      <c r="F87" s="9">
        <v>75600</v>
      </c>
      <c r="G87" s="9">
        <f t="shared" si="2"/>
        <v>11400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2"/>
        <v>0</v>
      </c>
      <c r="H88" s="9"/>
    </row>
    <row r="89" spans="2:8" ht="14.25">
      <c r="B89" s="46"/>
      <c r="C89" s="46"/>
      <c r="D89" s="8" t="s">
        <v>88</v>
      </c>
      <c r="E89" s="9">
        <v>80000</v>
      </c>
      <c r="F89" s="9">
        <v>79400</v>
      </c>
      <c r="G89" s="9">
        <f t="shared" si="2"/>
        <v>600</v>
      </c>
      <c r="H89" s="9"/>
    </row>
    <row r="90" spans="2:8" ht="14.25">
      <c r="B90" s="46"/>
      <c r="C90" s="46"/>
      <c r="D90" s="8" t="s">
        <v>70</v>
      </c>
      <c r="E90" s="9">
        <v>30000</v>
      </c>
      <c r="F90" s="9">
        <v>28451</v>
      </c>
      <c r="G90" s="9">
        <f t="shared" si="2"/>
        <v>1549</v>
      </c>
      <c r="H90" s="9"/>
    </row>
    <row r="91" spans="2:8" ht="14.25">
      <c r="B91" s="46"/>
      <c r="C91" s="46"/>
      <c r="D91" s="8" t="s">
        <v>89</v>
      </c>
      <c r="E91" s="9">
        <f>+E92+E93</f>
        <v>3700000</v>
      </c>
      <c r="F91" s="9">
        <f>+F92+F93</f>
        <v>3667242</v>
      </c>
      <c r="G91" s="9">
        <f t="shared" si="2"/>
        <v>32758</v>
      </c>
      <c r="H91" s="9"/>
    </row>
    <row r="92" spans="2:8" ht="14.25">
      <c r="B92" s="46"/>
      <c r="C92" s="46"/>
      <c r="D92" s="8" t="s">
        <v>90</v>
      </c>
      <c r="E92" s="9">
        <v>3700000</v>
      </c>
      <c r="F92" s="9">
        <v>3667242</v>
      </c>
      <c r="G92" s="9">
        <f t="shared" si="2"/>
        <v>32758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2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2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2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2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2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2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2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2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2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2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2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2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2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32074000</v>
      </c>
      <c r="F106" s="11">
        <f>+F38+F45+F68+F91+F94+F95+F96+F97+F100</f>
        <v>31958342</v>
      </c>
      <c r="G106" s="11">
        <f t="shared" si="2"/>
        <v>115658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14100000</v>
      </c>
      <c r="F107" s="14">
        <f xml:space="preserve"> +F37 - F106</f>
        <v>14203398</v>
      </c>
      <c r="G107" s="14">
        <f t="shared" si="2"/>
        <v>-103398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100000</v>
      </c>
      <c r="F108" s="9">
        <f>+F109+F110</f>
        <v>100000</v>
      </c>
      <c r="G108" s="9">
        <f t="shared" si="2"/>
        <v>0</v>
      </c>
      <c r="H108" s="9"/>
    </row>
    <row r="109" spans="2:8" ht="14.25">
      <c r="B109" s="46"/>
      <c r="C109" s="46"/>
      <c r="D109" s="8" t="s">
        <v>107</v>
      </c>
      <c r="E109" s="9">
        <v>100000</v>
      </c>
      <c r="F109" s="9">
        <v>100000</v>
      </c>
      <c r="G109" s="9">
        <f t="shared" si="2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2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2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2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2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2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2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2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2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2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2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100000</v>
      </c>
      <c r="F120" s="11">
        <f>+F108+F111+F114+F115+F119</f>
        <v>100000</v>
      </c>
      <c r="G120" s="11">
        <f t="shared" si="2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2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289000</v>
      </c>
      <c r="F122" s="9">
        <f>+F123+F124+F125+F126+F127</f>
        <v>288360</v>
      </c>
      <c r="G122" s="9">
        <f t="shared" si="2"/>
        <v>640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2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2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2"/>
        <v>0</v>
      </c>
      <c r="H125" s="9"/>
    </row>
    <row r="126" spans="2:8" ht="14.25">
      <c r="B126" s="46"/>
      <c r="C126" s="46"/>
      <c r="D126" s="8" t="s">
        <v>124</v>
      </c>
      <c r="E126" s="9">
        <v>289000</v>
      </c>
      <c r="F126" s="9">
        <v>288360</v>
      </c>
      <c r="G126" s="9">
        <f t="shared" si="2"/>
        <v>640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2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2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2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2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289000</v>
      </c>
      <c r="F131" s="11">
        <f>+F121+F122+F128+F129+F130</f>
        <v>288360</v>
      </c>
      <c r="G131" s="11">
        <f t="shared" si="2"/>
        <v>640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-189000</v>
      </c>
      <c r="F132" s="14">
        <f xml:space="preserve"> +F120 - F131</f>
        <v>-188360</v>
      </c>
      <c r="G132" s="14">
        <f t="shared" si="2"/>
        <v>-640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2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2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2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3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200000</v>
      </c>
      <c r="F137" s="9">
        <f>+F138+F139+F140+F141+F142</f>
        <v>200000</v>
      </c>
      <c r="G137" s="9">
        <f t="shared" si="3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3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3"/>
        <v>0</v>
      </c>
      <c r="H139" s="9"/>
    </row>
    <row r="140" spans="2:8" ht="14.25">
      <c r="B140" s="46"/>
      <c r="C140" s="46"/>
      <c r="D140" s="8" t="s">
        <v>139</v>
      </c>
      <c r="E140" s="9">
        <v>200000</v>
      </c>
      <c r="F140" s="9">
        <v>200000</v>
      </c>
      <c r="G140" s="9">
        <f t="shared" si="3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3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3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3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3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3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3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3"/>
        <v>0</v>
      </c>
      <c r="H147" s="9"/>
    </row>
    <row r="148" spans="2:8" ht="14.25">
      <c r="B148" s="46"/>
      <c r="C148" s="46"/>
      <c r="D148" s="8" t="s">
        <v>147</v>
      </c>
      <c r="E148" s="9"/>
      <c r="F148" s="9"/>
      <c r="G148" s="9">
        <f t="shared" si="3"/>
        <v>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3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200000</v>
      </c>
      <c r="F150" s="11">
        <f>+F133+F134+F135+F136+F137+F143+F144+F145+F146+F147+F148+F149</f>
        <v>200000</v>
      </c>
      <c r="G150" s="11">
        <f t="shared" si="3"/>
        <v>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3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3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3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3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3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3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3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3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3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3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3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3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3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3"/>
        <v>0</v>
      </c>
      <c r="H164" s="17"/>
    </row>
    <row r="165" spans="2:8" ht="14.25">
      <c r="B165" s="46"/>
      <c r="C165" s="46"/>
      <c r="D165" s="16" t="s">
        <v>164</v>
      </c>
      <c r="E165" s="17">
        <v>13990000</v>
      </c>
      <c r="F165" s="17">
        <v>14210000</v>
      </c>
      <c r="G165" s="17">
        <f t="shared" si="3"/>
        <v>-220000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3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13990000</v>
      </c>
      <c r="F167" s="19">
        <f>+F151+F152+F153+F154+F160+F161+F162+F163+F164+F165+F166</f>
        <v>14210000</v>
      </c>
      <c r="G167" s="19">
        <f t="shared" si="3"/>
        <v>-220000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-13790000</v>
      </c>
      <c r="F168" s="14">
        <f xml:space="preserve"> +F150 - F167</f>
        <v>-14010000</v>
      </c>
      <c r="G168" s="14">
        <f t="shared" si="3"/>
        <v>220000</v>
      </c>
      <c r="H168" s="14"/>
    </row>
    <row r="169" spans="2:8" ht="14.25">
      <c r="B169" s="20" t="s">
        <v>168</v>
      </c>
      <c r="C169" s="21"/>
      <c r="D169" s="22"/>
      <c r="E169" s="23">
        <v>121000</v>
      </c>
      <c r="F169" s="23"/>
      <c r="G169" s="23">
        <f>E169 + E170</f>
        <v>121000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5038</v>
      </c>
      <c r="G171" s="14">
        <f t="shared" ref="G171:G173" si="4">E171-F171</f>
        <v>-5038</v>
      </c>
      <c r="H171" s="14"/>
    </row>
    <row r="172" spans="2:8" ht="14.25">
      <c r="B172" s="15" t="s">
        <v>170</v>
      </c>
      <c r="C172" s="12"/>
      <c r="D172" s="13"/>
      <c r="E172" s="14">
        <v>6717000</v>
      </c>
      <c r="F172" s="14">
        <v>6717358</v>
      </c>
      <c r="G172" s="14">
        <f t="shared" si="4"/>
        <v>-358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6717000</v>
      </c>
      <c r="F173" s="14">
        <f xml:space="preserve"> +F171 +F172</f>
        <v>6722396</v>
      </c>
      <c r="G173" s="14">
        <f t="shared" si="4"/>
        <v>-5396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176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177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2730000</v>
      </c>
      <c r="F6" s="7">
        <f>+F7</f>
        <v>2710986</v>
      </c>
      <c r="G6" s="7">
        <f>E6-F6</f>
        <v>19014</v>
      </c>
      <c r="H6" s="7"/>
    </row>
    <row r="7" spans="2:8" ht="14.25">
      <c r="B7" s="46"/>
      <c r="C7" s="46"/>
      <c r="D7" s="8" t="s">
        <v>11</v>
      </c>
      <c r="E7" s="9">
        <v>2730000</v>
      </c>
      <c r="F7" s="9">
        <v>2710986</v>
      </c>
      <c r="G7" s="9">
        <f t="shared" ref="G7:G71" si="0">E7-F7</f>
        <v>19014</v>
      </c>
      <c r="H7" s="9"/>
    </row>
    <row r="8" spans="2:8" ht="14.25">
      <c r="B8" s="46"/>
      <c r="C8" s="46"/>
      <c r="D8" s="8" t="s">
        <v>12</v>
      </c>
      <c r="E8" s="9">
        <f>+E9+E18+E19+E20+E25</f>
        <v>36704000</v>
      </c>
      <c r="F8" s="9">
        <f>+F9+F18+F19+F20+F25</f>
        <v>35889965</v>
      </c>
      <c r="G8" s="9">
        <f t="shared" si="0"/>
        <v>814035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35668000</v>
      </c>
      <c r="F9" s="9">
        <f>+F10+F11+F12+F13+F14+F15+F16+F17</f>
        <v>35078025</v>
      </c>
      <c r="G9" s="9">
        <f t="shared" si="0"/>
        <v>589975</v>
      </c>
      <c r="H9" s="9"/>
    </row>
    <row r="10" spans="2:8" ht="14.25">
      <c r="B10" s="46"/>
      <c r="C10" s="46"/>
      <c r="D10" s="8" t="s">
        <v>14</v>
      </c>
      <c r="E10" s="9">
        <v>15808000</v>
      </c>
      <c r="F10" s="9">
        <v>15858285</v>
      </c>
      <c r="G10" s="9">
        <f t="shared" si="0"/>
        <v>-50285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19860000</v>
      </c>
      <c r="F12" s="9">
        <v>19219740</v>
      </c>
      <c r="G12" s="9">
        <f t="shared" si="0"/>
        <v>640260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>
        <v>57000</v>
      </c>
      <c r="F18" s="9">
        <v>56200</v>
      </c>
      <c r="G18" s="9">
        <f t="shared" si="0"/>
        <v>800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979000</v>
      </c>
      <c r="F20" s="9">
        <f>+F21+F22+F23+F24</f>
        <v>755740</v>
      </c>
      <c r="G20" s="9">
        <f t="shared" si="0"/>
        <v>223260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>
        <v>979000</v>
      </c>
      <c r="F22" s="9">
        <v>755740</v>
      </c>
      <c r="G22" s="9">
        <f t="shared" si="0"/>
        <v>223260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255000</v>
      </c>
      <c r="F27" s="9">
        <v>254915</v>
      </c>
      <c r="G27" s="9">
        <f t="shared" si="0"/>
        <v>85</v>
      </c>
      <c r="H27" s="9"/>
    </row>
    <row r="28" spans="2:8" ht="14.25">
      <c r="B28" s="46"/>
      <c r="C28" s="46"/>
      <c r="D28" s="8" t="s">
        <v>30</v>
      </c>
      <c r="E28" s="9">
        <v>1000</v>
      </c>
      <c r="F28" s="9">
        <v>72</v>
      </c>
      <c r="G28" s="9">
        <f t="shared" si="0"/>
        <v>928</v>
      </c>
      <c r="H28" s="9"/>
    </row>
    <row r="29" spans="2:8" ht="14.25">
      <c r="B29" s="46"/>
      <c r="C29" s="46"/>
      <c r="D29" s="8" t="s">
        <v>31</v>
      </c>
      <c r="E29" s="9">
        <f>+E30+E31+E32</f>
        <v>0</v>
      </c>
      <c r="F29" s="9">
        <f>+F30+F31+F32</f>
        <v>12000</v>
      </c>
      <c r="G29" s="9">
        <f t="shared" si="0"/>
        <v>-12000</v>
      </c>
      <c r="H29" s="9"/>
    </row>
    <row r="30" spans="2:8" ht="14.25">
      <c r="B30" s="46"/>
      <c r="C30" s="46"/>
      <c r="D30" s="8" t="s">
        <v>32</v>
      </c>
      <c r="E30" s="9"/>
      <c r="F30" s="9"/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>
        <v>12000</v>
      </c>
      <c r="G32" s="9">
        <f t="shared" si="0"/>
        <v>-12000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39690000</v>
      </c>
      <c r="F37" s="11">
        <f>+F6+F8+F26+F27+F28+F29+F33</f>
        <v>38867938</v>
      </c>
      <c r="G37" s="11">
        <f t="shared" si="0"/>
        <v>822062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27323000</v>
      </c>
      <c r="F38" s="9">
        <f>+F39+F40+F41+F42+F43+F44</f>
        <v>27317270</v>
      </c>
      <c r="G38" s="9">
        <f t="shared" si="0"/>
        <v>5730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15205000</v>
      </c>
      <c r="F40" s="9">
        <v>15204257</v>
      </c>
      <c r="G40" s="9">
        <f t="shared" si="0"/>
        <v>743</v>
      </c>
      <c r="H40" s="9"/>
    </row>
    <row r="41" spans="2:8" ht="14.25">
      <c r="B41" s="46"/>
      <c r="C41" s="46"/>
      <c r="D41" s="8" t="s">
        <v>44</v>
      </c>
      <c r="E41" s="9">
        <v>3332000</v>
      </c>
      <c r="F41" s="9">
        <v>3330300</v>
      </c>
      <c r="G41" s="9">
        <f t="shared" si="0"/>
        <v>1700</v>
      </c>
      <c r="H41" s="9"/>
    </row>
    <row r="42" spans="2:8" ht="14.25">
      <c r="B42" s="46"/>
      <c r="C42" s="46"/>
      <c r="D42" s="8" t="s">
        <v>45</v>
      </c>
      <c r="E42" s="9">
        <v>4942000</v>
      </c>
      <c r="F42" s="9">
        <v>4941967</v>
      </c>
      <c r="G42" s="9">
        <f t="shared" si="0"/>
        <v>33</v>
      </c>
      <c r="H42" s="9"/>
    </row>
    <row r="43" spans="2:8" ht="14.25">
      <c r="B43" s="46"/>
      <c r="C43" s="46"/>
      <c r="D43" s="8" t="s">
        <v>46</v>
      </c>
      <c r="E43" s="9">
        <v>580000</v>
      </c>
      <c r="F43" s="9">
        <v>578500</v>
      </c>
      <c r="G43" s="9">
        <f t="shared" si="0"/>
        <v>1500</v>
      </c>
      <c r="H43" s="9"/>
    </row>
    <row r="44" spans="2:8" ht="14.25">
      <c r="B44" s="46"/>
      <c r="C44" s="46"/>
      <c r="D44" s="8" t="s">
        <v>47</v>
      </c>
      <c r="E44" s="9">
        <v>3264000</v>
      </c>
      <c r="F44" s="9">
        <v>3262246</v>
      </c>
      <c r="G44" s="9">
        <f t="shared" si="0"/>
        <v>1754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1294000</v>
      </c>
      <c r="F45" s="9">
        <f>+F46+F47+F48+F49+F50+F51+F52+F53+F54+F55+F56+F57+F58+F59+F60+F61+F62+F63+F64+F65+F66+F67</f>
        <v>1253949</v>
      </c>
      <c r="G45" s="9">
        <f t="shared" si="0"/>
        <v>40051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8000</v>
      </c>
      <c r="F50" s="9">
        <v>7933</v>
      </c>
      <c r="G50" s="9">
        <f t="shared" si="0"/>
        <v>67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210000</v>
      </c>
      <c r="F53" s="9">
        <v>209078</v>
      </c>
      <c r="G53" s="9">
        <f t="shared" si="0"/>
        <v>922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356000</v>
      </c>
      <c r="F57" s="9">
        <v>354838</v>
      </c>
      <c r="G57" s="9">
        <f t="shared" si="0"/>
        <v>1162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283000</v>
      </c>
      <c r="F59" s="9">
        <v>257696</v>
      </c>
      <c r="G59" s="9">
        <f t="shared" si="0"/>
        <v>25304</v>
      </c>
      <c r="H59" s="9"/>
    </row>
    <row r="60" spans="2:8" ht="14.25">
      <c r="B60" s="46"/>
      <c r="C60" s="46"/>
      <c r="D60" s="8" t="s">
        <v>63</v>
      </c>
      <c r="E60" s="9">
        <v>54000</v>
      </c>
      <c r="F60" s="9">
        <v>52490</v>
      </c>
      <c r="G60" s="9">
        <f t="shared" si="0"/>
        <v>1510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154000</v>
      </c>
      <c r="F62" s="9">
        <v>146377</v>
      </c>
      <c r="G62" s="9">
        <f t="shared" si="0"/>
        <v>7623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98000</v>
      </c>
      <c r="F65" s="9">
        <v>95423</v>
      </c>
      <c r="G65" s="9">
        <f t="shared" si="0"/>
        <v>2577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131000</v>
      </c>
      <c r="F67" s="9">
        <v>130114</v>
      </c>
      <c r="G67" s="9">
        <f t="shared" si="0"/>
        <v>886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1974000</v>
      </c>
      <c r="F68" s="9">
        <f>+F69+F70+F71+F72+F73+F74+F75+F76+F77+F78+F79+F80+F81+F82+F83+F84+F85+F86+F87+F88+F89+F90</f>
        <v>1947875</v>
      </c>
      <c r="G68" s="9">
        <f t="shared" si="0"/>
        <v>26125</v>
      </c>
      <c r="H68" s="9"/>
    </row>
    <row r="69" spans="2:8" ht="14.25">
      <c r="B69" s="46"/>
      <c r="C69" s="46"/>
      <c r="D69" s="8" t="s">
        <v>72</v>
      </c>
      <c r="E69" s="9">
        <v>58000</v>
      </c>
      <c r="F69" s="9">
        <v>56464</v>
      </c>
      <c r="G69" s="9">
        <f t="shared" si="0"/>
        <v>1536</v>
      </c>
      <c r="H69" s="9"/>
    </row>
    <row r="70" spans="2:8" ht="14.25">
      <c r="B70" s="46"/>
      <c r="C70" s="46"/>
      <c r="D70" s="8" t="s">
        <v>73</v>
      </c>
      <c r="E70" s="9">
        <v>19000</v>
      </c>
      <c r="F70" s="9">
        <v>16200</v>
      </c>
      <c r="G70" s="9">
        <f t="shared" si="0"/>
        <v>2800</v>
      </c>
      <c r="H70" s="9"/>
    </row>
    <row r="71" spans="2:8" ht="14.25">
      <c r="B71" s="46"/>
      <c r="C71" s="46"/>
      <c r="D71" s="8" t="s">
        <v>74</v>
      </c>
      <c r="E71" s="9">
        <v>38000</v>
      </c>
      <c r="F71" s="9">
        <v>37752</v>
      </c>
      <c r="G71" s="9">
        <f t="shared" si="0"/>
        <v>248</v>
      </c>
      <c r="H71" s="9"/>
    </row>
    <row r="72" spans="2:8" ht="14.25">
      <c r="B72" s="46"/>
      <c r="C72" s="46"/>
      <c r="D72" s="8" t="s">
        <v>75</v>
      </c>
      <c r="E72" s="9">
        <v>54000</v>
      </c>
      <c r="F72" s="9">
        <v>53642</v>
      </c>
      <c r="G72" s="9">
        <f t="shared" ref="G72:G135" si="1">E72-F72</f>
        <v>358</v>
      </c>
      <c r="H72" s="9"/>
    </row>
    <row r="73" spans="2:8" ht="14.25">
      <c r="B73" s="46"/>
      <c r="C73" s="46"/>
      <c r="D73" s="8" t="s">
        <v>76</v>
      </c>
      <c r="E73" s="9">
        <v>50000</v>
      </c>
      <c r="F73" s="9">
        <v>48576</v>
      </c>
      <c r="G73" s="9">
        <f t="shared" si="1"/>
        <v>1424</v>
      </c>
      <c r="H73" s="9"/>
    </row>
    <row r="74" spans="2:8" ht="14.25">
      <c r="B74" s="46"/>
      <c r="C74" s="46"/>
      <c r="D74" s="8" t="s">
        <v>77</v>
      </c>
      <c r="E74" s="9">
        <v>2000</v>
      </c>
      <c r="F74" s="9">
        <v>875</v>
      </c>
      <c r="G74" s="9">
        <f t="shared" si="1"/>
        <v>1125</v>
      </c>
      <c r="H74" s="9"/>
    </row>
    <row r="75" spans="2:8" ht="14.25">
      <c r="B75" s="46"/>
      <c r="C75" s="46"/>
      <c r="D75" s="8" t="s">
        <v>60</v>
      </c>
      <c r="E75" s="9">
        <v>132000</v>
      </c>
      <c r="F75" s="9">
        <v>131241</v>
      </c>
      <c r="G75" s="9">
        <f t="shared" si="1"/>
        <v>759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755000</v>
      </c>
      <c r="F77" s="9">
        <v>750415</v>
      </c>
      <c r="G77" s="9">
        <f t="shared" si="1"/>
        <v>4585</v>
      </c>
      <c r="H77" s="9"/>
    </row>
    <row r="78" spans="2:8" ht="14.25">
      <c r="B78" s="46"/>
      <c r="C78" s="46"/>
      <c r="D78" s="8" t="s">
        <v>79</v>
      </c>
      <c r="E78" s="9">
        <v>230000</v>
      </c>
      <c r="F78" s="9">
        <v>229209</v>
      </c>
      <c r="G78" s="9">
        <f t="shared" si="1"/>
        <v>791</v>
      </c>
      <c r="H78" s="9"/>
    </row>
    <row r="79" spans="2:8" ht="14.25">
      <c r="B79" s="46"/>
      <c r="C79" s="46"/>
      <c r="D79" s="8" t="s">
        <v>80</v>
      </c>
      <c r="E79" s="9">
        <v>1000</v>
      </c>
      <c r="F79" s="9">
        <v>0</v>
      </c>
      <c r="G79" s="9">
        <f t="shared" si="1"/>
        <v>1000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150000</v>
      </c>
      <c r="F81" s="9">
        <v>149040</v>
      </c>
      <c r="G81" s="9">
        <f t="shared" si="1"/>
        <v>960</v>
      </c>
      <c r="H81" s="9"/>
    </row>
    <row r="82" spans="2:8" ht="14.25">
      <c r="B82" s="46"/>
      <c r="C82" s="46"/>
      <c r="D82" s="8" t="s">
        <v>83</v>
      </c>
      <c r="E82" s="9">
        <v>6000</v>
      </c>
      <c r="F82" s="9">
        <v>4482</v>
      </c>
      <c r="G82" s="9">
        <f t="shared" si="1"/>
        <v>1518</v>
      </c>
      <c r="H82" s="9"/>
    </row>
    <row r="83" spans="2:8" ht="14.25">
      <c r="B83" s="46"/>
      <c r="C83" s="46"/>
      <c r="D83" s="8" t="s">
        <v>63</v>
      </c>
      <c r="E83" s="9">
        <v>104000</v>
      </c>
      <c r="F83" s="9">
        <v>103041</v>
      </c>
      <c r="G83" s="9">
        <f t="shared" si="1"/>
        <v>959</v>
      </c>
      <c r="H83" s="9"/>
    </row>
    <row r="84" spans="2:8" ht="14.25">
      <c r="B84" s="46"/>
      <c r="C84" s="46"/>
      <c r="D84" s="8" t="s">
        <v>64</v>
      </c>
      <c r="E84" s="9">
        <v>172000</v>
      </c>
      <c r="F84" s="9">
        <v>171864</v>
      </c>
      <c r="G84" s="9">
        <f t="shared" si="1"/>
        <v>136</v>
      </c>
      <c r="H84" s="9"/>
    </row>
    <row r="85" spans="2:8" ht="14.25">
      <c r="B85" s="46"/>
      <c r="C85" s="46"/>
      <c r="D85" s="8" t="s">
        <v>84</v>
      </c>
      <c r="E85" s="9"/>
      <c r="F85" s="9"/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70000</v>
      </c>
      <c r="F86" s="9">
        <v>68713</v>
      </c>
      <c r="G86" s="9">
        <f t="shared" si="1"/>
        <v>1287</v>
      </c>
      <c r="H86" s="9"/>
    </row>
    <row r="87" spans="2:8" ht="14.25">
      <c r="B87" s="46"/>
      <c r="C87" s="46"/>
      <c r="D87" s="8" t="s">
        <v>86</v>
      </c>
      <c r="E87" s="9">
        <v>12000</v>
      </c>
      <c r="F87" s="9">
        <v>7236</v>
      </c>
      <c r="G87" s="9">
        <f t="shared" si="1"/>
        <v>4764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72000</v>
      </c>
      <c r="F89" s="9">
        <v>71000</v>
      </c>
      <c r="G89" s="9">
        <f t="shared" si="1"/>
        <v>1000</v>
      </c>
      <c r="H89" s="9"/>
    </row>
    <row r="90" spans="2:8" ht="14.25">
      <c r="B90" s="46"/>
      <c r="C90" s="46"/>
      <c r="D90" s="8" t="s">
        <v>70</v>
      </c>
      <c r="E90" s="9">
        <v>49000</v>
      </c>
      <c r="F90" s="9">
        <v>48125</v>
      </c>
      <c r="G90" s="9">
        <f t="shared" si="1"/>
        <v>875</v>
      </c>
      <c r="H90" s="9"/>
    </row>
    <row r="91" spans="2:8" ht="14.25">
      <c r="B91" s="46"/>
      <c r="C91" s="46"/>
      <c r="D91" s="8" t="s">
        <v>89</v>
      </c>
      <c r="E91" s="9">
        <f>+E92+E93</f>
        <v>2730000</v>
      </c>
      <c r="F91" s="9">
        <f>+F92+F93</f>
        <v>2727074</v>
      </c>
      <c r="G91" s="9">
        <f t="shared" si="1"/>
        <v>2926</v>
      </c>
      <c r="H91" s="9"/>
    </row>
    <row r="92" spans="2:8" ht="14.25">
      <c r="B92" s="46"/>
      <c r="C92" s="46"/>
      <c r="D92" s="8" t="s">
        <v>90</v>
      </c>
      <c r="E92" s="9">
        <v>2730000</v>
      </c>
      <c r="F92" s="9">
        <v>2727074</v>
      </c>
      <c r="G92" s="9">
        <f t="shared" si="1"/>
        <v>2926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33321000</v>
      </c>
      <c r="F106" s="11">
        <f>+F38+F45+F68+F91+F94+F95+F96+F97+F100</f>
        <v>33246168</v>
      </c>
      <c r="G106" s="11">
        <f t="shared" si="1"/>
        <v>74832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6369000</v>
      </c>
      <c r="F107" s="14">
        <f xml:space="preserve"> +F37 - F106</f>
        <v>5621770</v>
      </c>
      <c r="G107" s="14">
        <f t="shared" si="1"/>
        <v>747230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0</v>
      </c>
      <c r="F122" s="9">
        <f>+F123+F124+F125+F126+F127</f>
        <v>0</v>
      </c>
      <c r="G122" s="9">
        <f t="shared" si="1"/>
        <v>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/>
      <c r="F126" s="9"/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0</v>
      </c>
      <c r="F131" s="11">
        <f>+F121+F122+F128+F129+F130</f>
        <v>0</v>
      </c>
      <c r="G131" s="11">
        <f t="shared" si="1"/>
        <v>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0</v>
      </c>
      <c r="F132" s="14">
        <f xml:space="preserve"> +F120 - F131</f>
        <v>0</v>
      </c>
      <c r="G132" s="14">
        <f t="shared" si="1"/>
        <v>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0</v>
      </c>
      <c r="F137" s="9">
        <f>+F138+F139+F140+F141+F142</f>
        <v>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/>
      <c r="F140" s="9"/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/>
      <c r="F148" s="9"/>
      <c r="G148" s="9">
        <f t="shared" si="2"/>
        <v>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0</v>
      </c>
      <c r="F150" s="11">
        <f>+F133+F134+F135+F136+F137+F143+F144+F145+F146+F147+F148+F149</f>
        <v>0</v>
      </c>
      <c r="G150" s="11">
        <f t="shared" si="2"/>
        <v>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6356000</v>
      </c>
      <c r="F165" s="17">
        <v>5617000</v>
      </c>
      <c r="G165" s="17">
        <f t="shared" si="2"/>
        <v>739000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6356000</v>
      </c>
      <c r="F167" s="19">
        <f>+F151+F152+F153+F154+F160+F161+F162+F163+F164+F165+F166</f>
        <v>5617000</v>
      </c>
      <c r="G167" s="19">
        <f t="shared" si="2"/>
        <v>739000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-6356000</v>
      </c>
      <c r="F168" s="14">
        <f xml:space="preserve"> +F150 - F167</f>
        <v>-5617000</v>
      </c>
      <c r="G168" s="14">
        <f t="shared" si="2"/>
        <v>-739000</v>
      </c>
      <c r="H168" s="14"/>
    </row>
    <row r="169" spans="2:8" ht="14.25">
      <c r="B169" s="20" t="s">
        <v>168</v>
      </c>
      <c r="C169" s="21"/>
      <c r="D169" s="22"/>
      <c r="E169" s="23">
        <v>13000</v>
      </c>
      <c r="F169" s="23">
        <v>0</v>
      </c>
      <c r="G169" s="23">
        <f>E169 + E170</f>
        <v>13000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4770</v>
      </c>
      <c r="G171" s="14">
        <f t="shared" ref="G171:G173" si="3">E171-F171</f>
        <v>-4770</v>
      </c>
      <c r="H171" s="14"/>
    </row>
    <row r="172" spans="2:8" ht="14.25">
      <c r="B172" s="15" t="s">
        <v>170</v>
      </c>
      <c r="C172" s="12"/>
      <c r="D172" s="13"/>
      <c r="E172" s="14">
        <v>5923000</v>
      </c>
      <c r="F172" s="14">
        <v>5923072</v>
      </c>
      <c r="G172" s="14">
        <f t="shared" si="3"/>
        <v>-72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5923000</v>
      </c>
      <c r="F173" s="14">
        <f xml:space="preserve"> +F171 +F172</f>
        <v>5927842</v>
      </c>
      <c r="G173" s="14">
        <f t="shared" si="3"/>
        <v>-4842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178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179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2080000</v>
      </c>
      <c r="F6" s="7">
        <f>+F7</f>
        <v>2087405</v>
      </c>
      <c r="G6" s="7">
        <f>E6-F6</f>
        <v>-7405</v>
      </c>
      <c r="H6" s="7"/>
    </row>
    <row r="7" spans="2:8" ht="14.25">
      <c r="B7" s="46"/>
      <c r="C7" s="46"/>
      <c r="D7" s="8" t="s">
        <v>11</v>
      </c>
      <c r="E7" s="9">
        <v>2080000</v>
      </c>
      <c r="F7" s="9">
        <v>2087405</v>
      </c>
      <c r="G7" s="9">
        <f t="shared" ref="G7:G71" si="0">E7-F7</f>
        <v>-7405</v>
      </c>
      <c r="H7" s="9"/>
    </row>
    <row r="8" spans="2:8" ht="14.25">
      <c r="B8" s="46"/>
      <c r="C8" s="46"/>
      <c r="D8" s="8" t="s">
        <v>12</v>
      </c>
      <c r="E8" s="9">
        <f>+E9+E18+E19+E20+E25</f>
        <v>31372000</v>
      </c>
      <c r="F8" s="9">
        <f>+F9+F18+F19+F20+F25</f>
        <v>31642720</v>
      </c>
      <c r="G8" s="9">
        <f t="shared" si="0"/>
        <v>-270720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31362000</v>
      </c>
      <c r="F9" s="9">
        <f>+F10+F11+F12+F13+F14+F15+F16+F17</f>
        <v>31632720</v>
      </c>
      <c r="G9" s="9">
        <f t="shared" si="0"/>
        <v>-270720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31362000</v>
      </c>
      <c r="F12" s="9">
        <v>31632720</v>
      </c>
      <c r="G12" s="9">
        <f t="shared" si="0"/>
        <v>-270720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10000</v>
      </c>
      <c r="F20" s="9">
        <f>+F21+F22+F23+F24</f>
        <v>10000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>
        <v>10000</v>
      </c>
      <c r="F22" s="9">
        <v>10000</v>
      </c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/>
      <c r="F27" s="9"/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778</v>
      </c>
      <c r="G28" s="9">
        <f t="shared" si="0"/>
        <v>-778</v>
      </c>
      <c r="H28" s="9"/>
    </row>
    <row r="29" spans="2:8" ht="14.25">
      <c r="B29" s="46"/>
      <c r="C29" s="46"/>
      <c r="D29" s="8" t="s">
        <v>31</v>
      </c>
      <c r="E29" s="9">
        <f>+E30+E31+E32</f>
        <v>25000</v>
      </c>
      <c r="F29" s="9">
        <f>+F30+F31+F32</f>
        <v>25000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>
        <v>25000</v>
      </c>
      <c r="F30" s="9">
        <v>25000</v>
      </c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33477000</v>
      </c>
      <c r="F37" s="11">
        <f>+F6+F8+F26+F27+F28+F29+F33</f>
        <v>33755903</v>
      </c>
      <c r="G37" s="11">
        <f t="shared" si="0"/>
        <v>-278903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22614000</v>
      </c>
      <c r="F38" s="9">
        <f>+F39+F40+F41+F42+F43+F44</f>
        <v>22424379</v>
      </c>
      <c r="G38" s="9">
        <f t="shared" si="0"/>
        <v>189621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13188000</v>
      </c>
      <c r="F40" s="9">
        <v>13070383</v>
      </c>
      <c r="G40" s="9">
        <f t="shared" si="0"/>
        <v>117617</v>
      </c>
      <c r="H40" s="9"/>
    </row>
    <row r="41" spans="2:8" ht="14.25">
      <c r="B41" s="46"/>
      <c r="C41" s="46"/>
      <c r="D41" s="8" t="s">
        <v>44</v>
      </c>
      <c r="E41" s="9">
        <v>3078000</v>
      </c>
      <c r="F41" s="9">
        <v>3077800</v>
      </c>
      <c r="G41" s="9">
        <f t="shared" si="0"/>
        <v>200</v>
      </c>
      <c r="H41" s="9"/>
    </row>
    <row r="42" spans="2:8" ht="14.25">
      <c r="B42" s="46"/>
      <c r="C42" s="46"/>
      <c r="D42" s="8" t="s">
        <v>45</v>
      </c>
      <c r="E42" s="9">
        <v>3210000</v>
      </c>
      <c r="F42" s="9">
        <v>3138404</v>
      </c>
      <c r="G42" s="9">
        <f t="shared" si="0"/>
        <v>71596</v>
      </c>
      <c r="H42" s="9"/>
    </row>
    <row r="43" spans="2:8" ht="14.25">
      <c r="B43" s="46"/>
      <c r="C43" s="46"/>
      <c r="D43" s="8" t="s">
        <v>46</v>
      </c>
      <c r="E43" s="9">
        <v>356000</v>
      </c>
      <c r="F43" s="9">
        <v>356000</v>
      </c>
      <c r="G43" s="9">
        <f t="shared" si="0"/>
        <v>0</v>
      </c>
      <c r="H43" s="9"/>
    </row>
    <row r="44" spans="2:8" ht="14.25">
      <c r="B44" s="46"/>
      <c r="C44" s="46"/>
      <c r="D44" s="8" t="s">
        <v>47</v>
      </c>
      <c r="E44" s="9">
        <v>2782000</v>
      </c>
      <c r="F44" s="9">
        <v>2781792</v>
      </c>
      <c r="G44" s="9">
        <f t="shared" si="0"/>
        <v>208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1001000</v>
      </c>
      <c r="F45" s="9">
        <f>+F46+F47+F48+F49+F50+F51+F52+F53+F54+F55+F56+F57+F58+F59+F60+F61+F62+F63+F64+F65+F66+F67</f>
        <v>963148</v>
      </c>
      <c r="G45" s="9">
        <f t="shared" si="0"/>
        <v>37852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5000</v>
      </c>
      <c r="F50" s="9">
        <v>3939</v>
      </c>
      <c r="G50" s="9">
        <f t="shared" si="0"/>
        <v>1061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250000</v>
      </c>
      <c r="F53" s="9">
        <v>229256</v>
      </c>
      <c r="G53" s="9">
        <f t="shared" si="0"/>
        <v>20744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320000</v>
      </c>
      <c r="F57" s="9">
        <v>320000</v>
      </c>
      <c r="G57" s="9">
        <f t="shared" si="0"/>
        <v>0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160000</v>
      </c>
      <c r="F59" s="9">
        <v>145451</v>
      </c>
      <c r="G59" s="9">
        <f t="shared" si="0"/>
        <v>14549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113000</v>
      </c>
      <c r="F62" s="9">
        <v>112012</v>
      </c>
      <c r="G62" s="9">
        <f t="shared" si="0"/>
        <v>988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/>
      <c r="F65" s="9"/>
      <c r="G65" s="9">
        <f t="shared" si="0"/>
        <v>0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100000</v>
      </c>
      <c r="F67" s="9">
        <v>100000</v>
      </c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1192000</v>
      </c>
      <c r="F68" s="9">
        <f>+F69+F70+F71+F72+F73+F74+F75+F76+F77+F78+F79+F80+F81+F82+F83+F84+F85+F86+F87+F88+F89+F90</f>
        <v>1137354</v>
      </c>
      <c r="G68" s="9">
        <f t="shared" si="0"/>
        <v>54646</v>
      </c>
      <c r="H68" s="9"/>
    </row>
    <row r="69" spans="2:8" ht="14.25">
      <c r="B69" s="46"/>
      <c r="C69" s="46"/>
      <c r="D69" s="8" t="s">
        <v>72</v>
      </c>
      <c r="E69" s="9">
        <v>45000</v>
      </c>
      <c r="F69" s="9">
        <v>44888</v>
      </c>
      <c r="G69" s="9">
        <f t="shared" si="0"/>
        <v>112</v>
      </c>
      <c r="H69" s="9"/>
    </row>
    <row r="70" spans="2:8" ht="14.25">
      <c r="B70" s="46"/>
      <c r="C70" s="46"/>
      <c r="D70" s="8" t="s">
        <v>73</v>
      </c>
      <c r="E70" s="9">
        <v>35000</v>
      </c>
      <c r="F70" s="9">
        <v>27792</v>
      </c>
      <c r="G70" s="9">
        <f t="shared" si="0"/>
        <v>7208</v>
      </c>
      <c r="H70" s="9"/>
    </row>
    <row r="71" spans="2:8" ht="14.25">
      <c r="B71" s="46"/>
      <c r="C71" s="46"/>
      <c r="D71" s="8" t="s">
        <v>74</v>
      </c>
      <c r="E71" s="9">
        <v>49000</v>
      </c>
      <c r="F71" s="9">
        <v>48600</v>
      </c>
      <c r="G71" s="9">
        <f t="shared" si="0"/>
        <v>400</v>
      </c>
      <c r="H71" s="9"/>
    </row>
    <row r="72" spans="2:8" ht="14.25">
      <c r="B72" s="46"/>
      <c r="C72" s="46"/>
      <c r="D72" s="8" t="s">
        <v>75</v>
      </c>
      <c r="E72" s="9">
        <v>45000</v>
      </c>
      <c r="F72" s="9">
        <v>38762</v>
      </c>
      <c r="G72" s="9">
        <f t="shared" ref="G72:G135" si="1">E72-F72</f>
        <v>6238</v>
      </c>
      <c r="H72" s="9"/>
    </row>
    <row r="73" spans="2:8" ht="14.25">
      <c r="B73" s="46"/>
      <c r="C73" s="46"/>
      <c r="D73" s="8" t="s">
        <v>76</v>
      </c>
      <c r="E73" s="9">
        <v>60000</v>
      </c>
      <c r="F73" s="9">
        <v>51104</v>
      </c>
      <c r="G73" s="9">
        <f t="shared" si="1"/>
        <v>8896</v>
      </c>
      <c r="H73" s="9"/>
    </row>
    <row r="74" spans="2:8" ht="14.25">
      <c r="B74" s="46"/>
      <c r="C74" s="46"/>
      <c r="D74" s="8" t="s">
        <v>77</v>
      </c>
      <c r="E74" s="9">
        <v>81000</v>
      </c>
      <c r="F74" s="9">
        <v>71463</v>
      </c>
      <c r="G74" s="9">
        <f t="shared" si="1"/>
        <v>9537</v>
      </c>
      <c r="H74" s="9"/>
    </row>
    <row r="75" spans="2:8" ht="14.25">
      <c r="B75" s="46"/>
      <c r="C75" s="46"/>
      <c r="D75" s="8" t="s">
        <v>60</v>
      </c>
      <c r="E75" s="9">
        <v>112000</v>
      </c>
      <c r="F75" s="9">
        <v>111870</v>
      </c>
      <c r="G75" s="9">
        <f t="shared" si="1"/>
        <v>130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/>
      <c r="F77" s="9"/>
      <c r="G77" s="9">
        <f t="shared" si="1"/>
        <v>0</v>
      </c>
      <c r="H77" s="9"/>
    </row>
    <row r="78" spans="2:8" ht="14.25">
      <c r="B78" s="46"/>
      <c r="C78" s="46"/>
      <c r="D78" s="8" t="s">
        <v>79</v>
      </c>
      <c r="E78" s="9">
        <v>175000</v>
      </c>
      <c r="F78" s="9">
        <v>171955</v>
      </c>
      <c r="G78" s="9">
        <f t="shared" si="1"/>
        <v>3045</v>
      </c>
      <c r="H78" s="9"/>
    </row>
    <row r="79" spans="2:8" ht="14.25">
      <c r="B79" s="46"/>
      <c r="C79" s="46"/>
      <c r="D79" s="8" t="s">
        <v>80</v>
      </c>
      <c r="E79" s="9">
        <v>5000</v>
      </c>
      <c r="F79" s="9">
        <v>3024</v>
      </c>
      <c r="G79" s="9">
        <f t="shared" si="1"/>
        <v>1976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140000</v>
      </c>
      <c r="F81" s="9">
        <v>139104</v>
      </c>
      <c r="G81" s="9">
        <f t="shared" si="1"/>
        <v>896</v>
      </c>
      <c r="H81" s="9"/>
    </row>
    <row r="82" spans="2:8" ht="14.25">
      <c r="B82" s="46"/>
      <c r="C82" s="46"/>
      <c r="D82" s="8" t="s">
        <v>83</v>
      </c>
      <c r="E82" s="9">
        <v>10000</v>
      </c>
      <c r="F82" s="9">
        <v>5098</v>
      </c>
      <c r="G82" s="9">
        <f t="shared" si="1"/>
        <v>4902</v>
      </c>
      <c r="H82" s="9"/>
    </row>
    <row r="83" spans="2:8" ht="14.25">
      <c r="B83" s="46"/>
      <c r="C83" s="46"/>
      <c r="D83" s="8" t="s">
        <v>63</v>
      </c>
      <c r="E83" s="9">
        <v>57000</v>
      </c>
      <c r="F83" s="9">
        <v>56193</v>
      </c>
      <c r="G83" s="9">
        <f t="shared" si="1"/>
        <v>807</v>
      </c>
      <c r="H83" s="9"/>
    </row>
    <row r="84" spans="2:8" ht="14.25">
      <c r="B84" s="46"/>
      <c r="C84" s="46"/>
      <c r="D84" s="8" t="s">
        <v>64</v>
      </c>
      <c r="E84" s="9">
        <v>218000</v>
      </c>
      <c r="F84" s="9">
        <v>217224</v>
      </c>
      <c r="G84" s="9">
        <f t="shared" si="1"/>
        <v>776</v>
      </c>
      <c r="H84" s="9"/>
    </row>
    <row r="85" spans="2:8" ht="14.25">
      <c r="B85" s="46"/>
      <c r="C85" s="46"/>
      <c r="D85" s="8" t="s">
        <v>84</v>
      </c>
      <c r="E85" s="9"/>
      <c r="F85" s="9"/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55000</v>
      </c>
      <c r="F86" s="9">
        <v>53542</v>
      </c>
      <c r="G86" s="9">
        <f t="shared" si="1"/>
        <v>1458</v>
      </c>
      <c r="H86" s="9"/>
    </row>
    <row r="87" spans="2:8" ht="14.25">
      <c r="B87" s="46"/>
      <c r="C87" s="46"/>
      <c r="D87" s="8" t="s">
        <v>86</v>
      </c>
      <c r="E87" s="9"/>
      <c r="F87" s="9"/>
      <c r="G87" s="9">
        <f t="shared" si="1"/>
        <v>0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60000</v>
      </c>
      <c r="F89" s="9">
        <v>60000</v>
      </c>
      <c r="G89" s="9">
        <f t="shared" si="1"/>
        <v>0</v>
      </c>
      <c r="H89" s="9"/>
    </row>
    <row r="90" spans="2:8" ht="14.25">
      <c r="B90" s="46"/>
      <c r="C90" s="46"/>
      <c r="D90" s="8" t="s">
        <v>70</v>
      </c>
      <c r="E90" s="9">
        <v>45000</v>
      </c>
      <c r="F90" s="9">
        <v>36735</v>
      </c>
      <c r="G90" s="9">
        <f t="shared" si="1"/>
        <v>8265</v>
      </c>
      <c r="H90" s="9"/>
    </row>
    <row r="91" spans="2:8" ht="14.25">
      <c r="B91" s="46"/>
      <c r="C91" s="46"/>
      <c r="D91" s="8" t="s">
        <v>89</v>
      </c>
      <c r="E91" s="9">
        <f>+E92+E93</f>
        <v>2080000</v>
      </c>
      <c r="F91" s="9">
        <f>+F92+F93</f>
        <v>2074760</v>
      </c>
      <c r="G91" s="9">
        <f t="shared" si="1"/>
        <v>5240</v>
      </c>
      <c r="H91" s="9"/>
    </row>
    <row r="92" spans="2:8" ht="14.25">
      <c r="B92" s="46"/>
      <c r="C92" s="46"/>
      <c r="D92" s="8" t="s">
        <v>90</v>
      </c>
      <c r="E92" s="9">
        <v>2080000</v>
      </c>
      <c r="F92" s="9">
        <v>2074760</v>
      </c>
      <c r="G92" s="9">
        <f t="shared" si="1"/>
        <v>5240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26887000</v>
      </c>
      <c r="F106" s="11">
        <f>+F38+F45+F68+F91+F94+F95+F96+F97+F100</f>
        <v>26599641</v>
      </c>
      <c r="G106" s="11">
        <f t="shared" si="1"/>
        <v>287359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6590000</v>
      </c>
      <c r="F107" s="14">
        <f xml:space="preserve"> +F37 - F106</f>
        <v>7156262</v>
      </c>
      <c r="G107" s="14">
        <f t="shared" si="1"/>
        <v>-566262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330000</v>
      </c>
      <c r="F122" s="9">
        <f>+F123+F124+F125+F126+F127</f>
        <v>330000</v>
      </c>
      <c r="G122" s="9">
        <f t="shared" si="1"/>
        <v>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>
        <v>330000</v>
      </c>
      <c r="F126" s="9">
        <v>330000</v>
      </c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/>
      <c r="G130" s="9">
        <f t="shared" si="1"/>
        <v>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330000</v>
      </c>
      <c r="F131" s="11">
        <f>+F121+F122+F128+F129+F130</f>
        <v>330000</v>
      </c>
      <c r="G131" s="11">
        <f t="shared" si="1"/>
        <v>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-330000</v>
      </c>
      <c r="F132" s="14">
        <f xml:space="preserve"> +F120 - F131</f>
        <v>-330000</v>
      </c>
      <c r="G132" s="14">
        <f t="shared" si="1"/>
        <v>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0</v>
      </c>
      <c r="F137" s="9">
        <f>+F138+F139+F140+F141+F142</f>
        <v>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/>
      <c r="F140" s="9"/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/>
      <c r="F148" s="9"/>
      <c r="G148" s="9">
        <f t="shared" si="2"/>
        <v>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0</v>
      </c>
      <c r="F150" s="11">
        <f>+F133+F134+F135+F136+F137+F143+F144+F145+F146+F147+F148+F149</f>
        <v>0</v>
      </c>
      <c r="G150" s="11">
        <f t="shared" si="2"/>
        <v>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6150000</v>
      </c>
      <c r="F165" s="17">
        <v>6822000</v>
      </c>
      <c r="G165" s="17">
        <f t="shared" si="2"/>
        <v>-672000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6150000</v>
      </c>
      <c r="F167" s="19">
        <f>+F151+F152+F153+F154+F160+F161+F162+F163+F164+F165+F166</f>
        <v>6822000</v>
      </c>
      <c r="G167" s="19">
        <f t="shared" si="2"/>
        <v>-672000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-6150000</v>
      </c>
      <c r="F168" s="14">
        <f xml:space="preserve"> +F150 - F167</f>
        <v>-6822000</v>
      </c>
      <c r="G168" s="14">
        <f t="shared" si="2"/>
        <v>672000</v>
      </c>
      <c r="H168" s="14"/>
    </row>
    <row r="169" spans="2:8" ht="14.25">
      <c r="B169" s="20" t="s">
        <v>168</v>
      </c>
      <c r="C169" s="21"/>
      <c r="D169" s="22"/>
      <c r="E169" s="23">
        <v>110000</v>
      </c>
      <c r="F169" s="23">
        <v>0</v>
      </c>
      <c r="G169" s="23">
        <f>E169 + E170</f>
        <v>110000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4262</v>
      </c>
      <c r="G171" s="14">
        <f t="shared" ref="G171:G173" si="3">E171-F171</f>
        <v>-4262</v>
      </c>
      <c r="H171" s="14"/>
    </row>
    <row r="172" spans="2:8" ht="14.25">
      <c r="B172" s="15" t="s">
        <v>170</v>
      </c>
      <c r="C172" s="12"/>
      <c r="D172" s="13"/>
      <c r="E172" s="14">
        <v>5788000</v>
      </c>
      <c r="F172" s="14">
        <v>5787531</v>
      </c>
      <c r="G172" s="14">
        <f t="shared" si="3"/>
        <v>469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5788000</v>
      </c>
      <c r="F173" s="14">
        <f xml:space="preserve"> +F171 +F172</f>
        <v>5791793</v>
      </c>
      <c r="G173" s="14">
        <f t="shared" si="3"/>
        <v>-3793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customWidth="1"/>
    <col min="4" max="4" width="53" customWidth="1"/>
    <col min="5" max="8" width="20.75" customWidth="1"/>
  </cols>
  <sheetData>
    <row r="1" spans="2:8" ht="21">
      <c r="B1" s="31" t="s">
        <v>215</v>
      </c>
      <c r="C1" s="1"/>
      <c r="D1" s="1"/>
      <c r="E1" s="2"/>
      <c r="F1" s="2"/>
      <c r="G1" s="3"/>
      <c r="H1" s="3" t="s">
        <v>0</v>
      </c>
    </row>
    <row r="2" spans="2:8" ht="21">
      <c r="B2" s="42" t="s">
        <v>180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181</v>
      </c>
    </row>
    <row r="5" spans="2:8" ht="14.25">
      <c r="B5" s="44" t="s">
        <v>3</v>
      </c>
      <c r="C5" s="44"/>
      <c r="D5" s="44"/>
      <c r="E5" s="5" t="s">
        <v>4</v>
      </c>
      <c r="F5" s="5" t="s">
        <v>5</v>
      </c>
      <c r="G5" s="5" t="s">
        <v>6</v>
      </c>
      <c r="H5" s="5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7000000</v>
      </c>
      <c r="F6" s="7">
        <f>+F7</f>
        <v>7505440</v>
      </c>
      <c r="G6" s="7">
        <f>E6-F6</f>
        <v>-505440</v>
      </c>
      <c r="H6" s="7"/>
    </row>
    <row r="7" spans="2:8" ht="14.25">
      <c r="B7" s="46"/>
      <c r="C7" s="46"/>
      <c r="D7" s="8" t="s">
        <v>11</v>
      </c>
      <c r="E7" s="9">
        <v>7000000</v>
      </c>
      <c r="F7" s="9">
        <v>7505440</v>
      </c>
      <c r="G7" s="9">
        <f t="shared" ref="G7:G71" si="0">E7-F7</f>
        <v>-505440</v>
      </c>
      <c r="H7" s="9"/>
    </row>
    <row r="8" spans="2:8" ht="14.25">
      <c r="B8" s="46"/>
      <c r="C8" s="46"/>
      <c r="D8" s="8" t="s">
        <v>12</v>
      </c>
      <c r="E8" s="9">
        <f>+E9+E18+E19+E20+E25</f>
        <v>34782000</v>
      </c>
      <c r="F8" s="9">
        <f>+F9+F18+F19+F20+F25</f>
        <v>34583756</v>
      </c>
      <c r="G8" s="9">
        <f t="shared" si="0"/>
        <v>198244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34782000</v>
      </c>
      <c r="F9" s="9">
        <f>+F10+F11+F12+F13+F14+F15+F16+F17</f>
        <v>34583756</v>
      </c>
      <c r="G9" s="9">
        <f t="shared" si="0"/>
        <v>198244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34782000</v>
      </c>
      <c r="F12" s="9">
        <v>34583756</v>
      </c>
      <c r="G12" s="9">
        <f t="shared" si="0"/>
        <v>198244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/>
      <c r="F18" s="9"/>
      <c r="G18" s="9">
        <f t="shared" si="0"/>
        <v>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0</v>
      </c>
      <c r="F20" s="9">
        <f>+F21+F22+F23+F24</f>
        <v>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s="39" customFormat="1" ht="14.25">
      <c r="B22" s="46"/>
      <c r="C22" s="46"/>
      <c r="D22" s="8" t="s">
        <v>212</v>
      </c>
      <c r="E22" s="9"/>
      <c r="F22" s="9"/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316000</v>
      </c>
      <c r="F27" s="9">
        <v>316000</v>
      </c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387</v>
      </c>
      <c r="G28" s="9">
        <f t="shared" si="0"/>
        <v>-387</v>
      </c>
      <c r="H28" s="9"/>
    </row>
    <row r="29" spans="2:8" ht="14.25">
      <c r="B29" s="46"/>
      <c r="C29" s="46"/>
      <c r="D29" s="8" t="s">
        <v>31</v>
      </c>
      <c r="E29" s="9">
        <f>+E30+E31+E32</f>
        <v>0</v>
      </c>
      <c r="F29" s="9">
        <f>+F30+F31+F32</f>
        <v>0</v>
      </c>
      <c r="G29" s="9">
        <f t="shared" si="0"/>
        <v>0</v>
      </c>
      <c r="H29" s="9"/>
    </row>
    <row r="30" spans="2:8" ht="14.25">
      <c r="B30" s="46"/>
      <c r="C30" s="46"/>
      <c r="D30" s="8" t="s">
        <v>32</v>
      </c>
      <c r="E30" s="9"/>
      <c r="F30" s="9"/>
      <c r="G30" s="9">
        <f t="shared" si="0"/>
        <v>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42098000</v>
      </c>
      <c r="F37" s="11">
        <f>+F6+F8+F26+F27+F28+F29+F33</f>
        <v>42405583</v>
      </c>
      <c r="G37" s="11">
        <f t="shared" si="0"/>
        <v>-307583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23838000</v>
      </c>
      <c r="F38" s="9">
        <f>+F39+F40+F41+F42+F43+F44</f>
        <v>23835567</v>
      </c>
      <c r="G38" s="9">
        <f t="shared" si="0"/>
        <v>2433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16560000</v>
      </c>
      <c r="F40" s="9">
        <v>16559914</v>
      </c>
      <c r="G40" s="9">
        <f t="shared" si="0"/>
        <v>86</v>
      </c>
      <c r="H40" s="9"/>
    </row>
    <row r="41" spans="2:8" ht="14.25">
      <c r="B41" s="46"/>
      <c r="C41" s="46"/>
      <c r="D41" s="8" t="s">
        <v>44</v>
      </c>
      <c r="E41" s="9">
        <v>3719000</v>
      </c>
      <c r="F41" s="9">
        <v>3718700</v>
      </c>
      <c r="G41" s="9">
        <f t="shared" si="0"/>
        <v>300</v>
      </c>
      <c r="H41" s="9"/>
    </row>
    <row r="42" spans="2:8" ht="14.25">
      <c r="B42" s="46"/>
      <c r="C42" s="46"/>
      <c r="D42" s="8" t="s">
        <v>45</v>
      </c>
      <c r="E42" s="9">
        <v>176000</v>
      </c>
      <c r="F42" s="9">
        <v>175410</v>
      </c>
      <c r="G42" s="9">
        <f t="shared" si="0"/>
        <v>590</v>
      </c>
      <c r="H42" s="9"/>
    </row>
    <row r="43" spans="2:8" ht="14.25">
      <c r="B43" s="46"/>
      <c r="C43" s="46"/>
      <c r="D43" s="8" t="s">
        <v>46</v>
      </c>
      <c r="E43" s="9">
        <v>312000</v>
      </c>
      <c r="F43" s="9">
        <v>311500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3071000</v>
      </c>
      <c r="F44" s="9">
        <v>3070043</v>
      </c>
      <c r="G44" s="9">
        <f t="shared" si="0"/>
        <v>957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1559000</v>
      </c>
      <c r="F45" s="9">
        <f>+F46+F47+F48+F49+F50+F51+F52+F53+F54+F55+F56+F57+F58+F59+F60+F61+F62+F63+F64+F65+F66+F67</f>
        <v>1469848</v>
      </c>
      <c r="G45" s="9">
        <f t="shared" si="0"/>
        <v>89152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10000</v>
      </c>
      <c r="F50" s="9">
        <v>4229</v>
      </c>
      <c r="G50" s="9">
        <f t="shared" si="0"/>
        <v>5771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>
        <v>11000</v>
      </c>
      <c r="F52" s="9">
        <v>10600</v>
      </c>
      <c r="G52" s="9">
        <f t="shared" si="0"/>
        <v>400</v>
      </c>
      <c r="H52" s="9"/>
    </row>
    <row r="53" spans="2:8" ht="14.25">
      <c r="B53" s="46"/>
      <c r="C53" s="46"/>
      <c r="D53" s="8" t="s">
        <v>56</v>
      </c>
      <c r="E53" s="9">
        <v>251000</v>
      </c>
      <c r="F53" s="9">
        <v>250038</v>
      </c>
      <c r="G53" s="9">
        <f t="shared" si="0"/>
        <v>962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294000</v>
      </c>
      <c r="F57" s="9">
        <v>225659</v>
      </c>
      <c r="G57" s="9">
        <f t="shared" si="0"/>
        <v>68341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342000</v>
      </c>
      <c r="F59" s="9">
        <v>341480</v>
      </c>
      <c r="G59" s="9">
        <f t="shared" si="0"/>
        <v>520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>
        <v>2000</v>
      </c>
      <c r="F61" s="9">
        <v>1544</v>
      </c>
      <c r="G61" s="9">
        <f t="shared" si="0"/>
        <v>456</v>
      </c>
      <c r="H61" s="9"/>
    </row>
    <row r="62" spans="2:8" ht="14.25">
      <c r="B62" s="46"/>
      <c r="C62" s="46"/>
      <c r="D62" s="8" t="s">
        <v>65</v>
      </c>
      <c r="E62" s="9">
        <v>110000</v>
      </c>
      <c r="F62" s="9">
        <v>104108</v>
      </c>
      <c r="G62" s="9">
        <f t="shared" si="0"/>
        <v>5892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356000</v>
      </c>
      <c r="F65" s="9">
        <v>355858</v>
      </c>
      <c r="G65" s="9">
        <f t="shared" si="0"/>
        <v>142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130000</v>
      </c>
      <c r="F67" s="9">
        <v>123842</v>
      </c>
      <c r="G67" s="9">
        <f t="shared" si="0"/>
        <v>6158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5827000</v>
      </c>
      <c r="F68" s="9">
        <f>+F69+F70+F71+F72+F73+F74+F75+F76+F77+F78+F79+F80+F81+F82+F83+F84+F85+F86+F87+F88+F89+F90</f>
        <v>5747194</v>
      </c>
      <c r="G68" s="9">
        <f t="shared" si="0"/>
        <v>79806</v>
      </c>
      <c r="H68" s="9"/>
    </row>
    <row r="69" spans="2:8" ht="14.25">
      <c r="B69" s="46"/>
      <c r="C69" s="46"/>
      <c r="D69" s="8" t="s">
        <v>72</v>
      </c>
      <c r="E69" s="9">
        <v>47000</v>
      </c>
      <c r="F69" s="9">
        <v>46464</v>
      </c>
      <c r="G69" s="9">
        <f t="shared" si="0"/>
        <v>536</v>
      </c>
      <c r="H69" s="9"/>
    </row>
    <row r="70" spans="2:8" ht="14.25">
      <c r="B70" s="46"/>
      <c r="C70" s="46"/>
      <c r="D70" s="8" t="s">
        <v>73</v>
      </c>
      <c r="E70" s="9">
        <v>2000</v>
      </c>
      <c r="F70" s="9">
        <v>1400</v>
      </c>
      <c r="G70" s="9">
        <f t="shared" si="0"/>
        <v>600</v>
      </c>
      <c r="H70" s="9"/>
    </row>
    <row r="71" spans="2:8" ht="14.25">
      <c r="B71" s="46"/>
      <c r="C71" s="46"/>
      <c r="D71" s="8" t="s">
        <v>74</v>
      </c>
      <c r="E71" s="9">
        <v>70000</v>
      </c>
      <c r="F71" s="9">
        <v>57080</v>
      </c>
      <c r="G71" s="9">
        <f t="shared" si="0"/>
        <v>12920</v>
      </c>
      <c r="H71" s="9"/>
    </row>
    <row r="72" spans="2:8" ht="14.25">
      <c r="B72" s="46"/>
      <c r="C72" s="46"/>
      <c r="D72" s="8" t="s">
        <v>75</v>
      </c>
      <c r="E72" s="9">
        <v>330000</v>
      </c>
      <c r="F72" s="9">
        <v>326062</v>
      </c>
      <c r="G72" s="9">
        <f t="shared" ref="G72:G135" si="1">E72-F72</f>
        <v>3938</v>
      </c>
      <c r="H72" s="9"/>
    </row>
    <row r="73" spans="2:8" ht="14.25">
      <c r="B73" s="46"/>
      <c r="C73" s="46"/>
      <c r="D73" s="8" t="s">
        <v>76</v>
      </c>
      <c r="E73" s="9">
        <v>134000</v>
      </c>
      <c r="F73" s="9">
        <v>120092</v>
      </c>
      <c r="G73" s="9">
        <f t="shared" si="1"/>
        <v>13908</v>
      </c>
      <c r="H73" s="9"/>
    </row>
    <row r="74" spans="2:8" ht="14.25">
      <c r="B74" s="46"/>
      <c r="C74" s="46"/>
      <c r="D74" s="8" t="s">
        <v>77</v>
      </c>
      <c r="E74" s="9">
        <v>114000</v>
      </c>
      <c r="F74" s="9">
        <v>97200</v>
      </c>
      <c r="G74" s="9">
        <f t="shared" si="1"/>
        <v>16800</v>
      </c>
      <c r="H74" s="9"/>
    </row>
    <row r="75" spans="2:8" ht="14.25">
      <c r="B75" s="46"/>
      <c r="C75" s="46"/>
      <c r="D75" s="8" t="s">
        <v>60</v>
      </c>
      <c r="E75" s="9">
        <v>60000</v>
      </c>
      <c r="F75" s="9">
        <v>56415</v>
      </c>
      <c r="G75" s="9">
        <f t="shared" si="1"/>
        <v>3585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/>
      <c r="F77" s="9"/>
      <c r="G77" s="9">
        <f t="shared" si="1"/>
        <v>0</v>
      </c>
      <c r="H77" s="9"/>
    </row>
    <row r="78" spans="2:8" ht="14.25">
      <c r="B78" s="46"/>
      <c r="C78" s="46"/>
      <c r="D78" s="8" t="s">
        <v>79</v>
      </c>
      <c r="E78" s="9">
        <v>253000</v>
      </c>
      <c r="F78" s="9">
        <v>252541</v>
      </c>
      <c r="G78" s="9">
        <f t="shared" si="1"/>
        <v>459</v>
      </c>
      <c r="H78" s="9"/>
    </row>
    <row r="79" spans="2:8" ht="14.25">
      <c r="B79" s="46"/>
      <c r="C79" s="46"/>
      <c r="D79" s="8" t="s">
        <v>80</v>
      </c>
      <c r="E79" s="9"/>
      <c r="F79" s="9"/>
      <c r="G79" s="9">
        <f t="shared" si="1"/>
        <v>0</v>
      </c>
      <c r="H79" s="9"/>
    </row>
    <row r="80" spans="2:8" ht="14.25">
      <c r="B80" s="46"/>
      <c r="C80" s="46"/>
      <c r="D80" s="8" t="s">
        <v>81</v>
      </c>
      <c r="E80" s="9"/>
      <c r="F80" s="9"/>
      <c r="G80" s="9">
        <f t="shared" si="1"/>
        <v>0</v>
      </c>
      <c r="H80" s="9"/>
    </row>
    <row r="81" spans="2:8" ht="14.25">
      <c r="B81" s="46"/>
      <c r="C81" s="46"/>
      <c r="D81" s="8" t="s">
        <v>82</v>
      </c>
      <c r="E81" s="9">
        <v>100000</v>
      </c>
      <c r="F81" s="9">
        <v>99360</v>
      </c>
      <c r="G81" s="9">
        <f t="shared" si="1"/>
        <v>640</v>
      </c>
      <c r="H81" s="9"/>
    </row>
    <row r="82" spans="2:8" ht="14.25">
      <c r="B82" s="46"/>
      <c r="C82" s="46"/>
      <c r="D82" s="8" t="s">
        <v>83</v>
      </c>
      <c r="E82" s="9">
        <v>10000</v>
      </c>
      <c r="F82" s="9">
        <v>5153</v>
      </c>
      <c r="G82" s="9">
        <f t="shared" si="1"/>
        <v>4847</v>
      </c>
      <c r="H82" s="9"/>
    </row>
    <row r="83" spans="2:8" ht="14.25">
      <c r="B83" s="46"/>
      <c r="C83" s="46"/>
      <c r="D83" s="8" t="s">
        <v>63</v>
      </c>
      <c r="E83" s="9">
        <v>184000</v>
      </c>
      <c r="F83" s="9">
        <v>183561</v>
      </c>
      <c r="G83" s="9">
        <f t="shared" si="1"/>
        <v>439</v>
      </c>
      <c r="H83" s="9"/>
    </row>
    <row r="84" spans="2:8" ht="14.25">
      <c r="B84" s="46"/>
      <c r="C84" s="46"/>
      <c r="D84" s="8" t="s">
        <v>64</v>
      </c>
      <c r="E84" s="9">
        <v>232000</v>
      </c>
      <c r="F84" s="9">
        <v>231426</v>
      </c>
      <c r="G84" s="9">
        <f t="shared" si="1"/>
        <v>574</v>
      </c>
      <c r="H84" s="9"/>
    </row>
    <row r="85" spans="2:8" ht="14.25">
      <c r="B85" s="46"/>
      <c r="C85" s="46"/>
      <c r="D85" s="8" t="s">
        <v>84</v>
      </c>
      <c r="E85" s="9">
        <v>3906000</v>
      </c>
      <c r="F85" s="9">
        <v>3906000</v>
      </c>
      <c r="G85" s="9">
        <f t="shared" si="1"/>
        <v>0</v>
      </c>
      <c r="H85" s="9"/>
    </row>
    <row r="86" spans="2:8" ht="14.25">
      <c r="B86" s="46"/>
      <c r="C86" s="46"/>
      <c r="D86" s="8" t="s">
        <v>85</v>
      </c>
      <c r="E86" s="9">
        <v>246000</v>
      </c>
      <c r="F86" s="9">
        <v>245379</v>
      </c>
      <c r="G86" s="9">
        <f t="shared" si="1"/>
        <v>621</v>
      </c>
      <c r="H86" s="9"/>
    </row>
    <row r="87" spans="2:8" ht="14.25">
      <c r="B87" s="46"/>
      <c r="C87" s="46"/>
      <c r="D87" s="8" t="s">
        <v>86</v>
      </c>
      <c r="E87" s="9"/>
      <c r="F87" s="9"/>
      <c r="G87" s="9">
        <f t="shared" si="1"/>
        <v>0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89000</v>
      </c>
      <c r="F89" s="9">
        <v>88100</v>
      </c>
      <c r="G89" s="9">
        <f t="shared" si="1"/>
        <v>900</v>
      </c>
      <c r="H89" s="9"/>
    </row>
    <row r="90" spans="2:8" ht="14.25">
      <c r="B90" s="46"/>
      <c r="C90" s="46"/>
      <c r="D90" s="8" t="s">
        <v>70</v>
      </c>
      <c r="E90" s="9">
        <v>50000</v>
      </c>
      <c r="F90" s="9">
        <v>30961</v>
      </c>
      <c r="G90" s="9">
        <f t="shared" si="1"/>
        <v>19039</v>
      </c>
      <c r="H90" s="9"/>
    </row>
    <row r="91" spans="2:8" ht="14.25">
      <c r="B91" s="46"/>
      <c r="C91" s="46"/>
      <c r="D91" s="8" t="s">
        <v>89</v>
      </c>
      <c r="E91" s="9">
        <f>+E92+E93</f>
        <v>7200000</v>
      </c>
      <c r="F91" s="9">
        <f>+F92+F93</f>
        <v>7184458</v>
      </c>
      <c r="G91" s="9">
        <f t="shared" si="1"/>
        <v>15542</v>
      </c>
      <c r="H91" s="9"/>
    </row>
    <row r="92" spans="2:8" ht="14.25">
      <c r="B92" s="46"/>
      <c r="C92" s="46"/>
      <c r="D92" s="8" t="s">
        <v>90</v>
      </c>
      <c r="E92" s="9">
        <v>7200000</v>
      </c>
      <c r="F92" s="9">
        <v>7184458</v>
      </c>
      <c r="G92" s="9">
        <f t="shared" si="1"/>
        <v>15542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38424000</v>
      </c>
      <c r="F106" s="11">
        <f>+F38+F45+F68+F91+F94+F95+F96+F97+F100</f>
        <v>38237067</v>
      </c>
      <c r="G106" s="11">
        <f t="shared" si="1"/>
        <v>186933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3674000</v>
      </c>
      <c r="F107" s="14">
        <f xml:space="preserve"> +F37 - F106</f>
        <v>4168516</v>
      </c>
      <c r="G107" s="14">
        <f t="shared" si="1"/>
        <v>-494516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>
        <v>600000</v>
      </c>
      <c r="F119" s="9">
        <v>600000</v>
      </c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600000</v>
      </c>
      <c r="F120" s="11">
        <f>+F108+F111+F114+F115+F119</f>
        <v>600000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0</v>
      </c>
      <c r="F122" s="9">
        <f>+F123+F124+F125+F126+F127</f>
        <v>0</v>
      </c>
      <c r="G122" s="9">
        <f t="shared" si="1"/>
        <v>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/>
      <c r="F126" s="9"/>
      <c r="G126" s="9">
        <f t="shared" si="1"/>
        <v>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>
        <v>-66000</v>
      </c>
      <c r="G130" s="9">
        <f t="shared" si="1"/>
        <v>66000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0</v>
      </c>
      <c r="F131" s="11">
        <f>+F121+F122+F128+F129+F130</f>
        <v>-66000</v>
      </c>
      <c r="G131" s="11">
        <f t="shared" si="1"/>
        <v>66000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600000</v>
      </c>
      <c r="F132" s="14">
        <f xml:space="preserve"> +F120 - F131</f>
        <v>666000</v>
      </c>
      <c r="G132" s="14">
        <f t="shared" si="1"/>
        <v>-66000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300000</v>
      </c>
      <c r="F137" s="9">
        <f>+F138+F139+F140+F141+F142</f>
        <v>300000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>
        <v>300000</v>
      </c>
      <c r="F140" s="9">
        <v>300000</v>
      </c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3840000</v>
      </c>
      <c r="F148" s="9">
        <v>0</v>
      </c>
      <c r="G148" s="9">
        <f t="shared" si="2"/>
        <v>3840000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4140000</v>
      </c>
      <c r="F150" s="11">
        <f>+F133+F134+F135+F136+F137+F143+F144+F145+F146+F147+F148+F149</f>
        <v>300000</v>
      </c>
      <c r="G150" s="11">
        <f t="shared" si="2"/>
        <v>3840000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250000</v>
      </c>
      <c r="F154" s="9">
        <f>+F155+F156+F157+F158+F159</f>
        <v>250000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>
        <v>250000</v>
      </c>
      <c r="F157" s="9">
        <v>250000</v>
      </c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8055000</v>
      </c>
      <c r="F165" s="17">
        <v>4882000</v>
      </c>
      <c r="G165" s="17">
        <f t="shared" si="2"/>
        <v>3173000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8305000</v>
      </c>
      <c r="F167" s="19">
        <f>+F151+F152+F153+F154+F160+F161+F162+F163+F164+F165+F166</f>
        <v>5132000</v>
      </c>
      <c r="G167" s="19">
        <f t="shared" si="2"/>
        <v>3173000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-4165000</v>
      </c>
      <c r="F168" s="14">
        <f xml:space="preserve"> +F150 - F167</f>
        <v>-4832000</v>
      </c>
      <c r="G168" s="14">
        <f t="shared" si="2"/>
        <v>667000</v>
      </c>
      <c r="H168" s="14"/>
    </row>
    <row r="169" spans="2:8" ht="14.25">
      <c r="B169" s="20" t="s">
        <v>168</v>
      </c>
      <c r="C169" s="21"/>
      <c r="D169" s="22"/>
      <c r="E169" s="23">
        <v>109000</v>
      </c>
      <c r="F169" s="23">
        <v>0</v>
      </c>
      <c r="G169" s="23">
        <f>E169 + E170</f>
        <v>109000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2516</v>
      </c>
      <c r="G171" s="14">
        <f t="shared" ref="G171:G173" si="3">E171-F171</f>
        <v>-2516</v>
      </c>
      <c r="H171" s="14"/>
    </row>
    <row r="172" spans="2:8" ht="14.25">
      <c r="B172" s="15" t="s">
        <v>170</v>
      </c>
      <c r="C172" s="12"/>
      <c r="D172" s="13"/>
      <c r="E172" s="14">
        <v>7765000</v>
      </c>
      <c r="F172" s="14">
        <v>7764941</v>
      </c>
      <c r="G172" s="14">
        <f t="shared" si="3"/>
        <v>59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7765000</v>
      </c>
      <c r="F173" s="14">
        <f xml:space="preserve"> +F171 +F172</f>
        <v>7767457</v>
      </c>
      <c r="G173" s="14">
        <f t="shared" si="3"/>
        <v>-2457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3"/>
  <sheetViews>
    <sheetView showGridLines="0" workbookViewId="0">
      <selection activeCell="B1" sqref="B1"/>
    </sheetView>
  </sheetViews>
  <sheetFormatPr defaultRowHeight="13.5"/>
  <cols>
    <col min="1" max="3" width="2.875" style="39" customWidth="1"/>
    <col min="4" max="4" width="53" style="39" customWidth="1"/>
    <col min="5" max="8" width="20.75" style="39" customWidth="1"/>
    <col min="9" max="16384" width="9" style="39"/>
  </cols>
  <sheetData>
    <row r="1" spans="2:8" ht="21">
      <c r="B1" s="31" t="s">
        <v>215</v>
      </c>
      <c r="C1" s="40"/>
      <c r="D1" s="40"/>
      <c r="E1" s="2"/>
      <c r="F1" s="2"/>
      <c r="G1" s="3"/>
      <c r="H1" s="3" t="s">
        <v>0</v>
      </c>
    </row>
    <row r="2" spans="2:8" ht="21">
      <c r="B2" s="42" t="s">
        <v>213</v>
      </c>
      <c r="C2" s="42"/>
      <c r="D2" s="42"/>
      <c r="E2" s="42"/>
      <c r="F2" s="42"/>
      <c r="G2" s="42"/>
      <c r="H2" s="42"/>
    </row>
    <row r="3" spans="2:8" ht="21">
      <c r="B3" s="43" t="s">
        <v>208</v>
      </c>
      <c r="C3" s="43"/>
      <c r="D3" s="43"/>
      <c r="E3" s="43"/>
      <c r="F3" s="43"/>
      <c r="G3" s="43"/>
      <c r="H3" s="43"/>
    </row>
    <row r="4" spans="2:8" ht="15.75">
      <c r="B4" s="4"/>
      <c r="C4" s="4"/>
      <c r="D4" s="4"/>
      <c r="E4" s="4"/>
      <c r="F4" s="2"/>
      <c r="G4" s="2"/>
      <c r="H4" s="4" t="s">
        <v>2</v>
      </c>
    </row>
    <row r="5" spans="2:8" ht="14.25">
      <c r="B5" s="44" t="s">
        <v>3</v>
      </c>
      <c r="C5" s="44"/>
      <c r="D5" s="44"/>
      <c r="E5" s="41" t="s">
        <v>4</v>
      </c>
      <c r="F5" s="41" t="s">
        <v>5</v>
      </c>
      <c r="G5" s="41" t="s">
        <v>6</v>
      </c>
      <c r="H5" s="41" t="s">
        <v>7</v>
      </c>
    </row>
    <row r="6" spans="2:8" ht="14.25">
      <c r="B6" s="45" t="s">
        <v>8</v>
      </c>
      <c r="C6" s="45" t="s">
        <v>9</v>
      </c>
      <c r="D6" s="6" t="s">
        <v>10</v>
      </c>
      <c r="E6" s="7">
        <f>+E7</f>
        <v>4300000</v>
      </c>
      <c r="F6" s="7">
        <f>+F7</f>
        <v>4381355</v>
      </c>
      <c r="G6" s="7">
        <f>E6-F6</f>
        <v>-81355</v>
      </c>
      <c r="H6" s="7"/>
    </row>
    <row r="7" spans="2:8" ht="14.25">
      <c r="B7" s="46"/>
      <c r="C7" s="46"/>
      <c r="D7" s="8" t="s">
        <v>11</v>
      </c>
      <c r="E7" s="9">
        <v>4300000</v>
      </c>
      <c r="F7" s="9">
        <v>4381355</v>
      </c>
      <c r="G7" s="9">
        <f t="shared" ref="G7:G71" si="0">E7-F7</f>
        <v>-81355</v>
      </c>
      <c r="H7" s="9"/>
    </row>
    <row r="8" spans="2:8" ht="14.25">
      <c r="B8" s="46"/>
      <c r="C8" s="46"/>
      <c r="D8" s="8" t="s">
        <v>12</v>
      </c>
      <c r="E8" s="9">
        <f>+E9+E18+E19+E20+E25</f>
        <v>19695000</v>
      </c>
      <c r="F8" s="9">
        <f>+F9+F18+F19+F20+F25</f>
        <v>19829250</v>
      </c>
      <c r="G8" s="9">
        <f t="shared" si="0"/>
        <v>-134250</v>
      </c>
      <c r="H8" s="9"/>
    </row>
    <row r="9" spans="2:8" ht="14.25">
      <c r="B9" s="46"/>
      <c r="C9" s="46"/>
      <c r="D9" s="8" t="s">
        <v>13</v>
      </c>
      <c r="E9" s="9">
        <f>+E10+E11+E12+E13+E14+E15+E16+E17</f>
        <v>19678000</v>
      </c>
      <c r="F9" s="9">
        <f>+F10+F11+F12+F13+F14+F15+F16+F17</f>
        <v>19808450</v>
      </c>
      <c r="G9" s="9">
        <f t="shared" si="0"/>
        <v>-130450</v>
      </c>
      <c r="H9" s="9"/>
    </row>
    <row r="10" spans="2:8" ht="14.25">
      <c r="B10" s="46"/>
      <c r="C10" s="46"/>
      <c r="D10" s="8" t="s">
        <v>14</v>
      </c>
      <c r="E10" s="9"/>
      <c r="F10" s="9"/>
      <c r="G10" s="9">
        <f t="shared" si="0"/>
        <v>0</v>
      </c>
      <c r="H10" s="9"/>
    </row>
    <row r="11" spans="2:8" ht="14.25">
      <c r="B11" s="46"/>
      <c r="C11" s="46"/>
      <c r="D11" s="8" t="s">
        <v>15</v>
      </c>
      <c r="E11" s="9"/>
      <c r="F11" s="9"/>
      <c r="G11" s="9">
        <f t="shared" si="0"/>
        <v>0</v>
      </c>
      <c r="H11" s="9"/>
    </row>
    <row r="12" spans="2:8" ht="14.25">
      <c r="B12" s="46"/>
      <c r="C12" s="46"/>
      <c r="D12" s="8" t="s">
        <v>16</v>
      </c>
      <c r="E12" s="9">
        <v>19678000</v>
      </c>
      <c r="F12" s="9">
        <v>19808450</v>
      </c>
      <c r="G12" s="9">
        <f t="shared" si="0"/>
        <v>-130450</v>
      </c>
      <c r="H12" s="9"/>
    </row>
    <row r="13" spans="2:8" ht="14.25">
      <c r="B13" s="46"/>
      <c r="C13" s="46"/>
      <c r="D13" s="8" t="s">
        <v>17</v>
      </c>
      <c r="E13" s="9"/>
      <c r="F13" s="9"/>
      <c r="G13" s="9">
        <f t="shared" si="0"/>
        <v>0</v>
      </c>
      <c r="H13" s="9"/>
    </row>
    <row r="14" spans="2:8" ht="14.25">
      <c r="B14" s="46"/>
      <c r="C14" s="46"/>
      <c r="D14" s="8" t="s">
        <v>18</v>
      </c>
      <c r="E14" s="9"/>
      <c r="F14" s="9"/>
      <c r="G14" s="9">
        <f t="shared" si="0"/>
        <v>0</v>
      </c>
      <c r="H14" s="9"/>
    </row>
    <row r="15" spans="2:8" ht="14.25">
      <c r="B15" s="46"/>
      <c r="C15" s="46"/>
      <c r="D15" s="8" t="s">
        <v>19</v>
      </c>
      <c r="E15" s="9"/>
      <c r="F15" s="9"/>
      <c r="G15" s="9">
        <f t="shared" si="0"/>
        <v>0</v>
      </c>
      <c r="H15" s="9"/>
    </row>
    <row r="16" spans="2:8" ht="14.25">
      <c r="B16" s="46"/>
      <c r="C16" s="46"/>
      <c r="D16" s="8" t="s">
        <v>20</v>
      </c>
      <c r="E16" s="9"/>
      <c r="F16" s="9"/>
      <c r="G16" s="9">
        <f t="shared" si="0"/>
        <v>0</v>
      </c>
      <c r="H16" s="9"/>
    </row>
    <row r="17" spans="2:8" ht="14.25">
      <c r="B17" s="46"/>
      <c r="C17" s="46"/>
      <c r="D17" s="8" t="s">
        <v>21</v>
      </c>
      <c r="E17" s="9"/>
      <c r="F17" s="9"/>
      <c r="G17" s="9">
        <f t="shared" si="0"/>
        <v>0</v>
      </c>
      <c r="H17" s="9"/>
    </row>
    <row r="18" spans="2:8" ht="14.25">
      <c r="B18" s="46"/>
      <c r="C18" s="46"/>
      <c r="D18" s="8" t="s">
        <v>22</v>
      </c>
      <c r="E18" s="9">
        <v>7000</v>
      </c>
      <c r="F18" s="9">
        <v>10800</v>
      </c>
      <c r="G18" s="9">
        <f t="shared" si="0"/>
        <v>-3800</v>
      </c>
      <c r="H18" s="9"/>
    </row>
    <row r="19" spans="2:8" ht="14.25">
      <c r="B19" s="46"/>
      <c r="C19" s="46"/>
      <c r="D19" s="8" t="s">
        <v>23</v>
      </c>
      <c r="E19" s="9"/>
      <c r="F19" s="9"/>
      <c r="G19" s="9">
        <f t="shared" si="0"/>
        <v>0</v>
      </c>
      <c r="H19" s="9"/>
    </row>
    <row r="20" spans="2:8" ht="14.25">
      <c r="B20" s="46"/>
      <c r="C20" s="46"/>
      <c r="D20" s="8" t="s">
        <v>24</v>
      </c>
      <c r="E20" s="9">
        <f>+E21+E22+E23+E24</f>
        <v>10000</v>
      </c>
      <c r="F20" s="9">
        <f>+F21+F22+F23+F24</f>
        <v>10000</v>
      </c>
      <c r="G20" s="9">
        <f t="shared" si="0"/>
        <v>0</v>
      </c>
      <c r="H20" s="9"/>
    </row>
    <row r="21" spans="2:8" ht="14.25">
      <c r="B21" s="46"/>
      <c r="C21" s="46"/>
      <c r="D21" s="8" t="s">
        <v>211</v>
      </c>
      <c r="E21" s="9"/>
      <c r="F21" s="9"/>
      <c r="G21" s="9">
        <f t="shared" si="0"/>
        <v>0</v>
      </c>
      <c r="H21" s="9"/>
    </row>
    <row r="22" spans="2:8" ht="14.25">
      <c r="B22" s="46"/>
      <c r="C22" s="46"/>
      <c r="D22" s="8" t="s">
        <v>212</v>
      </c>
      <c r="E22" s="9">
        <v>10000</v>
      </c>
      <c r="F22" s="9">
        <v>10000</v>
      </c>
      <c r="G22" s="9">
        <f t="shared" si="0"/>
        <v>0</v>
      </c>
      <c r="H22" s="9"/>
    </row>
    <row r="23" spans="2:8" ht="14.25">
      <c r="B23" s="46"/>
      <c r="C23" s="46"/>
      <c r="D23" s="8" t="s">
        <v>25</v>
      </c>
      <c r="E23" s="9"/>
      <c r="F23" s="9"/>
      <c r="G23" s="9">
        <f t="shared" si="0"/>
        <v>0</v>
      </c>
      <c r="H23" s="9"/>
    </row>
    <row r="24" spans="2:8" ht="14.25">
      <c r="B24" s="46"/>
      <c r="C24" s="46"/>
      <c r="D24" s="8" t="s">
        <v>26</v>
      </c>
      <c r="E24" s="9"/>
      <c r="F24" s="9"/>
      <c r="G24" s="9">
        <f t="shared" si="0"/>
        <v>0</v>
      </c>
      <c r="H24" s="9"/>
    </row>
    <row r="25" spans="2:8" ht="14.25">
      <c r="B25" s="46"/>
      <c r="C25" s="46"/>
      <c r="D25" s="8" t="s">
        <v>27</v>
      </c>
      <c r="E25" s="9"/>
      <c r="F25" s="9"/>
      <c r="G25" s="9">
        <f t="shared" si="0"/>
        <v>0</v>
      </c>
      <c r="H25" s="9"/>
    </row>
    <row r="26" spans="2:8" ht="14.25">
      <c r="B26" s="46"/>
      <c r="C26" s="46"/>
      <c r="D26" s="8" t="s">
        <v>28</v>
      </c>
      <c r="E26" s="9"/>
      <c r="F26" s="9"/>
      <c r="G26" s="9">
        <f t="shared" si="0"/>
        <v>0</v>
      </c>
      <c r="H26" s="9"/>
    </row>
    <row r="27" spans="2:8" ht="14.25">
      <c r="B27" s="46"/>
      <c r="C27" s="46"/>
      <c r="D27" s="8" t="s">
        <v>29</v>
      </c>
      <c r="E27" s="9">
        <v>50000</v>
      </c>
      <c r="F27" s="9">
        <v>50000</v>
      </c>
      <c r="G27" s="9">
        <f t="shared" si="0"/>
        <v>0</v>
      </c>
      <c r="H27" s="9"/>
    </row>
    <row r="28" spans="2:8" ht="14.25">
      <c r="B28" s="46"/>
      <c r="C28" s="46"/>
      <c r="D28" s="8" t="s">
        <v>30</v>
      </c>
      <c r="E28" s="9">
        <v>0</v>
      </c>
      <c r="F28" s="9">
        <v>248</v>
      </c>
      <c r="G28" s="9">
        <f t="shared" si="0"/>
        <v>-248</v>
      </c>
      <c r="H28" s="9"/>
    </row>
    <row r="29" spans="2:8" ht="14.25">
      <c r="B29" s="46"/>
      <c r="C29" s="46"/>
      <c r="D29" s="8" t="s">
        <v>31</v>
      </c>
      <c r="E29" s="9">
        <f>+E30+E31+E32</f>
        <v>20000</v>
      </c>
      <c r="F29" s="9">
        <f>+F30+F31+F32</f>
        <v>30000</v>
      </c>
      <c r="G29" s="9">
        <f t="shared" si="0"/>
        <v>-10000</v>
      </c>
      <c r="H29" s="9"/>
    </row>
    <row r="30" spans="2:8" ht="14.25">
      <c r="B30" s="46"/>
      <c r="C30" s="46"/>
      <c r="D30" s="8" t="s">
        <v>32</v>
      </c>
      <c r="E30" s="9">
        <v>20000</v>
      </c>
      <c r="F30" s="9">
        <v>30000</v>
      </c>
      <c r="G30" s="9">
        <f t="shared" si="0"/>
        <v>-10000</v>
      </c>
      <c r="H30" s="9"/>
    </row>
    <row r="31" spans="2:8" ht="14.25">
      <c r="B31" s="46"/>
      <c r="C31" s="46"/>
      <c r="D31" s="8" t="s">
        <v>33</v>
      </c>
      <c r="E31" s="9"/>
      <c r="F31" s="9"/>
      <c r="G31" s="9">
        <f t="shared" si="0"/>
        <v>0</v>
      </c>
      <c r="H31" s="9"/>
    </row>
    <row r="32" spans="2:8" ht="14.25">
      <c r="B32" s="46"/>
      <c r="C32" s="46"/>
      <c r="D32" s="8" t="s">
        <v>34</v>
      </c>
      <c r="E32" s="9"/>
      <c r="F32" s="9"/>
      <c r="G32" s="9">
        <f t="shared" si="0"/>
        <v>0</v>
      </c>
      <c r="H32" s="9"/>
    </row>
    <row r="33" spans="2:8" ht="14.25">
      <c r="B33" s="46"/>
      <c r="C33" s="46"/>
      <c r="D33" s="8" t="s">
        <v>35</v>
      </c>
      <c r="E33" s="9">
        <f>+E34+E35+E36</f>
        <v>0</v>
      </c>
      <c r="F33" s="9">
        <f>+F34+F35+F36</f>
        <v>0</v>
      </c>
      <c r="G33" s="9">
        <f t="shared" si="0"/>
        <v>0</v>
      </c>
      <c r="H33" s="9"/>
    </row>
    <row r="34" spans="2:8" ht="14.25">
      <c r="B34" s="46"/>
      <c r="C34" s="46"/>
      <c r="D34" s="8" t="s">
        <v>36</v>
      </c>
      <c r="E34" s="9"/>
      <c r="F34" s="9"/>
      <c r="G34" s="9">
        <f t="shared" si="0"/>
        <v>0</v>
      </c>
      <c r="H34" s="9"/>
    </row>
    <row r="35" spans="2:8" ht="14.25">
      <c r="B35" s="46"/>
      <c r="C35" s="46"/>
      <c r="D35" s="8" t="s">
        <v>37</v>
      </c>
      <c r="E35" s="9"/>
      <c r="F35" s="9"/>
      <c r="G35" s="9">
        <f t="shared" si="0"/>
        <v>0</v>
      </c>
      <c r="H35" s="9"/>
    </row>
    <row r="36" spans="2:8" ht="14.25">
      <c r="B36" s="46"/>
      <c r="C36" s="46"/>
      <c r="D36" s="8" t="s">
        <v>38</v>
      </c>
      <c r="E36" s="9"/>
      <c r="F36" s="9"/>
      <c r="G36" s="9">
        <f t="shared" si="0"/>
        <v>0</v>
      </c>
      <c r="H36" s="9"/>
    </row>
    <row r="37" spans="2:8" ht="14.25">
      <c r="B37" s="46"/>
      <c r="C37" s="47"/>
      <c r="D37" s="10" t="s">
        <v>39</v>
      </c>
      <c r="E37" s="11">
        <f>+E6+E8+E26+E27+E28+E29+E33</f>
        <v>24065000</v>
      </c>
      <c r="F37" s="11">
        <f>+F6+F8+F26+F27+F28+F29+F33</f>
        <v>24290853</v>
      </c>
      <c r="G37" s="11">
        <f t="shared" si="0"/>
        <v>-225853</v>
      </c>
      <c r="H37" s="11"/>
    </row>
    <row r="38" spans="2:8" ht="14.25">
      <c r="B38" s="46"/>
      <c r="C38" s="45" t="s">
        <v>40</v>
      </c>
      <c r="D38" s="8" t="s">
        <v>41</v>
      </c>
      <c r="E38" s="9">
        <f>+E39+E40+E41+E42+E43+E44</f>
        <v>15994000</v>
      </c>
      <c r="F38" s="9">
        <f>+F39+F40+F41+F42+F43+F44</f>
        <v>15991634</v>
      </c>
      <c r="G38" s="9">
        <f t="shared" si="0"/>
        <v>2366</v>
      </c>
      <c r="H38" s="9"/>
    </row>
    <row r="39" spans="2:8" ht="14.25">
      <c r="B39" s="46"/>
      <c r="C39" s="46"/>
      <c r="D39" s="8" t="s">
        <v>42</v>
      </c>
      <c r="E39" s="9"/>
      <c r="F39" s="9"/>
      <c r="G39" s="9">
        <f t="shared" si="0"/>
        <v>0</v>
      </c>
      <c r="H39" s="9"/>
    </row>
    <row r="40" spans="2:8" ht="14.25">
      <c r="B40" s="46"/>
      <c r="C40" s="46"/>
      <c r="D40" s="8" t="s">
        <v>43</v>
      </c>
      <c r="E40" s="9">
        <v>9467000</v>
      </c>
      <c r="F40" s="9">
        <v>9466588</v>
      </c>
      <c r="G40" s="9">
        <f t="shared" si="0"/>
        <v>412</v>
      </c>
      <c r="H40" s="9"/>
    </row>
    <row r="41" spans="2:8" ht="14.25">
      <c r="B41" s="46"/>
      <c r="C41" s="46"/>
      <c r="D41" s="8" t="s">
        <v>44</v>
      </c>
      <c r="E41" s="9">
        <v>2108000</v>
      </c>
      <c r="F41" s="9">
        <v>2107600</v>
      </c>
      <c r="G41" s="9">
        <f t="shared" si="0"/>
        <v>400</v>
      </c>
      <c r="H41" s="9"/>
    </row>
    <row r="42" spans="2:8" ht="14.25">
      <c r="B42" s="46"/>
      <c r="C42" s="46"/>
      <c r="D42" s="8" t="s">
        <v>45</v>
      </c>
      <c r="E42" s="9">
        <v>2508000</v>
      </c>
      <c r="F42" s="9">
        <v>2507714</v>
      </c>
      <c r="G42" s="9">
        <f t="shared" si="0"/>
        <v>286</v>
      </c>
      <c r="H42" s="9"/>
    </row>
    <row r="43" spans="2:8" ht="14.25">
      <c r="B43" s="46"/>
      <c r="C43" s="46"/>
      <c r="D43" s="8" t="s">
        <v>46</v>
      </c>
      <c r="E43" s="9">
        <v>134000</v>
      </c>
      <c r="F43" s="9">
        <v>133500</v>
      </c>
      <c r="G43" s="9">
        <f t="shared" si="0"/>
        <v>500</v>
      </c>
      <c r="H43" s="9"/>
    </row>
    <row r="44" spans="2:8" ht="14.25">
      <c r="B44" s="46"/>
      <c r="C44" s="46"/>
      <c r="D44" s="8" t="s">
        <v>47</v>
      </c>
      <c r="E44" s="9">
        <v>1777000</v>
      </c>
      <c r="F44" s="9">
        <v>1776232</v>
      </c>
      <c r="G44" s="9">
        <f t="shared" si="0"/>
        <v>768</v>
      </c>
      <c r="H44" s="9"/>
    </row>
    <row r="45" spans="2:8" ht="14.25">
      <c r="B45" s="46"/>
      <c r="C45" s="46"/>
      <c r="D45" s="8" t="s">
        <v>48</v>
      </c>
      <c r="E45" s="9">
        <f>+E46+E47+E48+E49+E50+E51+E52+E53+E54+E55+E56+E57+E58+E59+E60+E61+E62+E63+E64+E65+E66+E67</f>
        <v>958000</v>
      </c>
      <c r="F45" s="9">
        <f>+F46+F47+F48+F49+F50+F51+F52+F53+F54+F55+F56+F57+F58+F59+F60+F61+F62+F63+F64+F65+F66+F67</f>
        <v>904365</v>
      </c>
      <c r="G45" s="9">
        <f t="shared" si="0"/>
        <v>53635</v>
      </c>
      <c r="H45" s="9"/>
    </row>
    <row r="46" spans="2:8" ht="14.25">
      <c r="B46" s="46"/>
      <c r="C46" s="46"/>
      <c r="D46" s="8" t="s">
        <v>49</v>
      </c>
      <c r="E46" s="9"/>
      <c r="F46" s="9"/>
      <c r="G46" s="9">
        <f t="shared" si="0"/>
        <v>0</v>
      </c>
      <c r="H46" s="9"/>
    </row>
    <row r="47" spans="2:8" ht="14.25">
      <c r="B47" s="46"/>
      <c r="C47" s="46"/>
      <c r="D47" s="8" t="s">
        <v>50</v>
      </c>
      <c r="E47" s="9"/>
      <c r="F47" s="9"/>
      <c r="G47" s="9">
        <f t="shared" si="0"/>
        <v>0</v>
      </c>
      <c r="H47" s="9"/>
    </row>
    <row r="48" spans="2:8" ht="14.25">
      <c r="B48" s="46"/>
      <c r="C48" s="46"/>
      <c r="D48" s="8" t="s">
        <v>51</v>
      </c>
      <c r="E48" s="9"/>
      <c r="F48" s="9"/>
      <c r="G48" s="9">
        <f t="shared" si="0"/>
        <v>0</v>
      </c>
      <c r="H48" s="9"/>
    </row>
    <row r="49" spans="2:8" ht="14.25">
      <c r="B49" s="46"/>
      <c r="C49" s="46"/>
      <c r="D49" s="8" t="s">
        <v>52</v>
      </c>
      <c r="E49" s="9"/>
      <c r="F49" s="9"/>
      <c r="G49" s="9">
        <f t="shared" si="0"/>
        <v>0</v>
      </c>
      <c r="H49" s="9"/>
    </row>
    <row r="50" spans="2:8" ht="14.25">
      <c r="B50" s="46"/>
      <c r="C50" s="46"/>
      <c r="D50" s="8" t="s">
        <v>53</v>
      </c>
      <c r="E50" s="9">
        <v>5000</v>
      </c>
      <c r="F50" s="9">
        <v>515</v>
      </c>
      <c r="G50" s="9">
        <f t="shared" si="0"/>
        <v>4485</v>
      </c>
      <c r="H50" s="9"/>
    </row>
    <row r="51" spans="2:8" ht="14.25">
      <c r="B51" s="46"/>
      <c r="C51" s="46"/>
      <c r="D51" s="8" t="s">
        <v>54</v>
      </c>
      <c r="E51" s="9"/>
      <c r="F51" s="9"/>
      <c r="G51" s="9">
        <f t="shared" si="0"/>
        <v>0</v>
      </c>
      <c r="H51" s="9"/>
    </row>
    <row r="52" spans="2:8" ht="14.25">
      <c r="B52" s="46"/>
      <c r="C52" s="46"/>
      <c r="D52" s="8" t="s">
        <v>55</v>
      </c>
      <c r="E52" s="9"/>
      <c r="F52" s="9"/>
      <c r="G52" s="9">
        <f t="shared" si="0"/>
        <v>0</v>
      </c>
      <c r="H52" s="9"/>
    </row>
    <row r="53" spans="2:8" ht="14.25">
      <c r="B53" s="46"/>
      <c r="C53" s="46"/>
      <c r="D53" s="8" t="s">
        <v>56</v>
      </c>
      <c r="E53" s="9">
        <v>220000</v>
      </c>
      <c r="F53" s="9">
        <v>199066</v>
      </c>
      <c r="G53" s="9">
        <f t="shared" si="0"/>
        <v>20934</v>
      </c>
      <c r="H53" s="9"/>
    </row>
    <row r="54" spans="2:8" ht="14.25">
      <c r="B54" s="46"/>
      <c r="C54" s="46"/>
      <c r="D54" s="8" t="s">
        <v>57</v>
      </c>
      <c r="E54" s="9"/>
      <c r="F54" s="9"/>
      <c r="G54" s="9">
        <f t="shared" si="0"/>
        <v>0</v>
      </c>
      <c r="H54" s="9"/>
    </row>
    <row r="55" spans="2:8" ht="14.25">
      <c r="B55" s="46"/>
      <c r="C55" s="46"/>
      <c r="D55" s="8" t="s">
        <v>58</v>
      </c>
      <c r="E55" s="9"/>
      <c r="F55" s="9"/>
      <c r="G55" s="9">
        <f t="shared" si="0"/>
        <v>0</v>
      </c>
      <c r="H55" s="9"/>
    </row>
    <row r="56" spans="2:8" ht="14.25">
      <c r="B56" s="46"/>
      <c r="C56" s="46"/>
      <c r="D56" s="8" t="s">
        <v>59</v>
      </c>
      <c r="E56" s="9"/>
      <c r="F56" s="9"/>
      <c r="G56" s="9">
        <f t="shared" si="0"/>
        <v>0</v>
      </c>
      <c r="H56" s="9"/>
    </row>
    <row r="57" spans="2:8" ht="14.25">
      <c r="B57" s="46"/>
      <c r="C57" s="46"/>
      <c r="D57" s="8" t="s">
        <v>60</v>
      </c>
      <c r="E57" s="9">
        <v>350000</v>
      </c>
      <c r="F57" s="9">
        <v>350000</v>
      </c>
      <c r="G57" s="9">
        <f t="shared" si="0"/>
        <v>0</v>
      </c>
      <c r="H57" s="9"/>
    </row>
    <row r="58" spans="2:8" ht="14.25">
      <c r="B58" s="46"/>
      <c r="C58" s="46"/>
      <c r="D58" s="8" t="s">
        <v>61</v>
      </c>
      <c r="E58" s="9"/>
      <c r="F58" s="9"/>
      <c r="G58" s="9">
        <f t="shared" si="0"/>
        <v>0</v>
      </c>
      <c r="H58" s="9"/>
    </row>
    <row r="59" spans="2:8" ht="14.25">
      <c r="B59" s="46"/>
      <c r="C59" s="46"/>
      <c r="D59" s="8" t="s">
        <v>62</v>
      </c>
      <c r="E59" s="9">
        <v>100000</v>
      </c>
      <c r="F59" s="9">
        <v>81275</v>
      </c>
      <c r="G59" s="9">
        <f t="shared" si="0"/>
        <v>18725</v>
      </c>
      <c r="H59" s="9"/>
    </row>
    <row r="60" spans="2:8" ht="14.25">
      <c r="B60" s="46"/>
      <c r="C60" s="46"/>
      <c r="D60" s="8" t="s">
        <v>63</v>
      </c>
      <c r="E60" s="9">
        <v>53000</v>
      </c>
      <c r="F60" s="9">
        <v>52490</v>
      </c>
      <c r="G60" s="9">
        <f t="shared" si="0"/>
        <v>510</v>
      </c>
      <c r="H60" s="9"/>
    </row>
    <row r="61" spans="2:8" ht="14.25">
      <c r="B61" s="46"/>
      <c r="C61" s="46"/>
      <c r="D61" s="8" t="s">
        <v>64</v>
      </c>
      <c r="E61" s="9"/>
      <c r="F61" s="9"/>
      <c r="G61" s="9">
        <f t="shared" si="0"/>
        <v>0</v>
      </c>
      <c r="H61" s="9"/>
    </row>
    <row r="62" spans="2:8" ht="14.25">
      <c r="B62" s="46"/>
      <c r="C62" s="46"/>
      <c r="D62" s="8" t="s">
        <v>65</v>
      </c>
      <c r="E62" s="9">
        <v>10000</v>
      </c>
      <c r="F62" s="9">
        <v>4253</v>
      </c>
      <c r="G62" s="9">
        <f t="shared" si="0"/>
        <v>5747</v>
      </c>
      <c r="H62" s="9"/>
    </row>
    <row r="63" spans="2:8" ht="14.25">
      <c r="B63" s="46"/>
      <c r="C63" s="46"/>
      <c r="D63" s="8" t="s">
        <v>66</v>
      </c>
      <c r="E63" s="9"/>
      <c r="F63" s="9"/>
      <c r="G63" s="9">
        <f t="shared" si="0"/>
        <v>0</v>
      </c>
      <c r="H63" s="9"/>
    </row>
    <row r="64" spans="2:8" ht="14.25">
      <c r="B64" s="46"/>
      <c r="C64" s="46"/>
      <c r="D64" s="8" t="s">
        <v>67</v>
      </c>
      <c r="E64" s="9"/>
      <c r="F64" s="9"/>
      <c r="G64" s="9">
        <f t="shared" si="0"/>
        <v>0</v>
      </c>
      <c r="H64" s="9"/>
    </row>
    <row r="65" spans="2:8" ht="14.25">
      <c r="B65" s="46"/>
      <c r="C65" s="46"/>
      <c r="D65" s="8" t="s">
        <v>68</v>
      </c>
      <c r="E65" s="9">
        <v>160000</v>
      </c>
      <c r="F65" s="9">
        <v>156766</v>
      </c>
      <c r="G65" s="9">
        <f t="shared" si="0"/>
        <v>3234</v>
      </c>
      <c r="H65" s="9"/>
    </row>
    <row r="66" spans="2:8" ht="14.25">
      <c r="B66" s="46"/>
      <c r="C66" s="46"/>
      <c r="D66" s="8" t="s">
        <v>69</v>
      </c>
      <c r="E66" s="9"/>
      <c r="F66" s="9"/>
      <c r="G66" s="9">
        <f t="shared" si="0"/>
        <v>0</v>
      </c>
      <c r="H66" s="9"/>
    </row>
    <row r="67" spans="2:8" ht="14.25">
      <c r="B67" s="46"/>
      <c r="C67" s="46"/>
      <c r="D67" s="8" t="s">
        <v>70</v>
      </c>
      <c r="E67" s="9">
        <v>60000</v>
      </c>
      <c r="F67" s="9">
        <v>60000</v>
      </c>
      <c r="G67" s="9">
        <f t="shared" si="0"/>
        <v>0</v>
      </c>
      <c r="H67" s="9"/>
    </row>
    <row r="68" spans="2:8" ht="14.25">
      <c r="B68" s="46"/>
      <c r="C68" s="46"/>
      <c r="D68" s="8" t="s">
        <v>71</v>
      </c>
      <c r="E68" s="9">
        <f>+E69+E70+E71+E72+E73+E74+E75+E76+E77+E78+E79+E80+E81+E82+E83+E84+E85+E86+E87+E88+E89+E90</f>
        <v>4061000</v>
      </c>
      <c r="F68" s="9">
        <f>+F69+F70+F71+F72+F73+F74+F75+F76+F77+F78+F79+F80+F81+F82+F83+F84+F85+F86+F87+F88+F89+F90</f>
        <v>4027546</v>
      </c>
      <c r="G68" s="9">
        <f t="shared" si="0"/>
        <v>33454</v>
      </c>
      <c r="H68" s="9"/>
    </row>
    <row r="69" spans="2:8" ht="14.25">
      <c r="B69" s="46"/>
      <c r="C69" s="46"/>
      <c r="D69" s="8" t="s">
        <v>72</v>
      </c>
      <c r="E69" s="9">
        <v>22000</v>
      </c>
      <c r="F69" s="9">
        <v>21114</v>
      </c>
      <c r="G69" s="9">
        <f t="shared" si="0"/>
        <v>886</v>
      </c>
      <c r="H69" s="9"/>
    </row>
    <row r="70" spans="2:8" ht="14.25">
      <c r="B70" s="46"/>
      <c r="C70" s="46"/>
      <c r="D70" s="8" t="s">
        <v>73</v>
      </c>
      <c r="E70" s="9"/>
      <c r="F70" s="9"/>
      <c r="G70" s="9">
        <f t="shared" si="0"/>
        <v>0</v>
      </c>
      <c r="H70" s="9"/>
    </row>
    <row r="71" spans="2:8" ht="14.25">
      <c r="B71" s="46"/>
      <c r="C71" s="46"/>
      <c r="D71" s="8" t="s">
        <v>74</v>
      </c>
      <c r="E71" s="9">
        <v>36000</v>
      </c>
      <c r="F71" s="9">
        <v>35270</v>
      </c>
      <c r="G71" s="9">
        <f t="shared" si="0"/>
        <v>730</v>
      </c>
      <c r="H71" s="9"/>
    </row>
    <row r="72" spans="2:8" ht="14.25">
      <c r="B72" s="46"/>
      <c r="C72" s="46"/>
      <c r="D72" s="8" t="s">
        <v>75</v>
      </c>
      <c r="E72" s="9">
        <v>73000</v>
      </c>
      <c r="F72" s="9">
        <v>72642</v>
      </c>
      <c r="G72" s="9">
        <f t="shared" ref="G72:G135" si="1">E72-F72</f>
        <v>358</v>
      </c>
      <c r="H72" s="9"/>
    </row>
    <row r="73" spans="2:8" ht="14.25">
      <c r="B73" s="46"/>
      <c r="C73" s="46"/>
      <c r="D73" s="8" t="s">
        <v>76</v>
      </c>
      <c r="E73" s="9">
        <v>35000</v>
      </c>
      <c r="F73" s="9">
        <v>27092</v>
      </c>
      <c r="G73" s="9">
        <f t="shared" si="1"/>
        <v>7908</v>
      </c>
      <c r="H73" s="9"/>
    </row>
    <row r="74" spans="2:8" ht="14.25">
      <c r="B74" s="46"/>
      <c r="C74" s="46"/>
      <c r="D74" s="8" t="s">
        <v>77</v>
      </c>
      <c r="E74" s="9"/>
      <c r="F74" s="9"/>
      <c r="G74" s="9">
        <f t="shared" si="1"/>
        <v>0</v>
      </c>
      <c r="H74" s="9"/>
    </row>
    <row r="75" spans="2:8" ht="14.25">
      <c r="B75" s="46"/>
      <c r="C75" s="46"/>
      <c r="D75" s="8" t="s">
        <v>60</v>
      </c>
      <c r="E75" s="9">
        <v>130000</v>
      </c>
      <c r="F75" s="9">
        <v>128132</v>
      </c>
      <c r="G75" s="9">
        <f t="shared" si="1"/>
        <v>1868</v>
      </c>
      <c r="H75" s="9"/>
    </row>
    <row r="76" spans="2:8" ht="14.25">
      <c r="B76" s="46"/>
      <c r="C76" s="46"/>
      <c r="D76" s="8" t="s">
        <v>61</v>
      </c>
      <c r="E76" s="9"/>
      <c r="F76" s="9"/>
      <c r="G76" s="9">
        <f t="shared" si="1"/>
        <v>0</v>
      </c>
      <c r="H76" s="9"/>
    </row>
    <row r="77" spans="2:8" ht="14.25">
      <c r="B77" s="46"/>
      <c r="C77" s="46"/>
      <c r="D77" s="8" t="s">
        <v>78</v>
      </c>
      <c r="E77" s="9">
        <v>99000</v>
      </c>
      <c r="F77" s="9">
        <v>98301</v>
      </c>
      <c r="G77" s="9">
        <f t="shared" si="1"/>
        <v>699</v>
      </c>
      <c r="H77" s="9"/>
    </row>
    <row r="78" spans="2:8" ht="14.25">
      <c r="B78" s="46"/>
      <c r="C78" s="46"/>
      <c r="D78" s="8" t="s">
        <v>79</v>
      </c>
      <c r="E78" s="9">
        <v>227000</v>
      </c>
      <c r="F78" s="9">
        <v>226040</v>
      </c>
      <c r="G78" s="9">
        <f t="shared" si="1"/>
        <v>960</v>
      </c>
      <c r="H78" s="9"/>
    </row>
    <row r="79" spans="2:8" ht="14.25">
      <c r="B79" s="46"/>
      <c r="C79" s="46"/>
      <c r="D79" s="8" t="s">
        <v>80</v>
      </c>
      <c r="E79" s="9">
        <v>10000</v>
      </c>
      <c r="F79" s="9">
        <v>5468</v>
      </c>
      <c r="G79" s="9">
        <f t="shared" si="1"/>
        <v>4532</v>
      </c>
      <c r="H79" s="9"/>
    </row>
    <row r="80" spans="2:8" ht="14.25">
      <c r="B80" s="46"/>
      <c r="C80" s="46"/>
      <c r="D80" s="8" t="s">
        <v>81</v>
      </c>
      <c r="E80" s="9">
        <v>17000</v>
      </c>
      <c r="F80" s="9">
        <v>16200</v>
      </c>
      <c r="G80" s="9">
        <f t="shared" si="1"/>
        <v>800</v>
      </c>
      <c r="H80" s="9"/>
    </row>
    <row r="81" spans="2:8" ht="14.25">
      <c r="B81" s="46"/>
      <c r="C81" s="46"/>
      <c r="D81" s="8" t="s">
        <v>82</v>
      </c>
      <c r="E81" s="9">
        <v>100000</v>
      </c>
      <c r="F81" s="9">
        <v>99360</v>
      </c>
      <c r="G81" s="9">
        <f t="shared" si="1"/>
        <v>640</v>
      </c>
      <c r="H81" s="9"/>
    </row>
    <row r="82" spans="2:8" ht="14.25">
      <c r="B82" s="46"/>
      <c r="C82" s="46"/>
      <c r="D82" s="8" t="s">
        <v>83</v>
      </c>
      <c r="E82" s="9">
        <v>3000</v>
      </c>
      <c r="F82" s="9">
        <v>1592</v>
      </c>
      <c r="G82" s="9">
        <f t="shared" si="1"/>
        <v>1408</v>
      </c>
      <c r="H82" s="9"/>
    </row>
    <row r="83" spans="2:8" ht="14.25">
      <c r="B83" s="46"/>
      <c r="C83" s="46"/>
      <c r="D83" s="8" t="s">
        <v>63</v>
      </c>
      <c r="E83" s="9">
        <v>108000</v>
      </c>
      <c r="F83" s="9">
        <v>107670</v>
      </c>
      <c r="G83" s="9">
        <f t="shared" si="1"/>
        <v>330</v>
      </c>
      <c r="H83" s="9"/>
    </row>
    <row r="84" spans="2:8" ht="14.25">
      <c r="B84" s="46"/>
      <c r="C84" s="46"/>
      <c r="D84" s="8" t="s">
        <v>64</v>
      </c>
      <c r="E84" s="9">
        <v>110000</v>
      </c>
      <c r="F84" s="9">
        <v>101880</v>
      </c>
      <c r="G84" s="9">
        <f t="shared" si="1"/>
        <v>8120</v>
      </c>
      <c r="H84" s="9"/>
    </row>
    <row r="85" spans="2:8" ht="14.25">
      <c r="B85" s="46"/>
      <c r="C85" s="46"/>
      <c r="D85" s="8" t="s">
        <v>84</v>
      </c>
      <c r="E85" s="9">
        <v>2852000</v>
      </c>
      <c r="F85" s="9">
        <v>2851200</v>
      </c>
      <c r="G85" s="9">
        <f t="shared" si="1"/>
        <v>800</v>
      </c>
      <c r="H85" s="9"/>
    </row>
    <row r="86" spans="2:8" ht="14.25">
      <c r="B86" s="46"/>
      <c r="C86" s="46"/>
      <c r="D86" s="8" t="s">
        <v>85</v>
      </c>
      <c r="E86" s="9">
        <v>121000</v>
      </c>
      <c r="F86" s="9">
        <v>120615</v>
      </c>
      <c r="G86" s="9">
        <f t="shared" si="1"/>
        <v>385</v>
      </c>
      <c r="H86" s="9"/>
    </row>
    <row r="87" spans="2:8" ht="14.25">
      <c r="B87" s="46"/>
      <c r="C87" s="46"/>
      <c r="D87" s="8" t="s">
        <v>86</v>
      </c>
      <c r="E87" s="9">
        <v>24000</v>
      </c>
      <c r="F87" s="9">
        <v>23112</v>
      </c>
      <c r="G87" s="9">
        <f t="shared" si="1"/>
        <v>888</v>
      </c>
      <c r="H87" s="9"/>
    </row>
    <row r="88" spans="2:8" ht="14.25">
      <c r="B88" s="46"/>
      <c r="C88" s="46"/>
      <c r="D88" s="8" t="s">
        <v>87</v>
      </c>
      <c r="E88" s="9"/>
      <c r="F88" s="9"/>
      <c r="G88" s="9">
        <f t="shared" si="1"/>
        <v>0</v>
      </c>
      <c r="H88" s="9"/>
    </row>
    <row r="89" spans="2:8" ht="14.25">
      <c r="B89" s="46"/>
      <c r="C89" s="46"/>
      <c r="D89" s="8" t="s">
        <v>88</v>
      </c>
      <c r="E89" s="9">
        <v>68000</v>
      </c>
      <c r="F89" s="9">
        <v>68000</v>
      </c>
      <c r="G89" s="9">
        <f t="shared" si="1"/>
        <v>0</v>
      </c>
      <c r="H89" s="9"/>
    </row>
    <row r="90" spans="2:8" ht="14.25">
      <c r="B90" s="46"/>
      <c r="C90" s="46"/>
      <c r="D90" s="8" t="s">
        <v>70</v>
      </c>
      <c r="E90" s="9">
        <v>26000</v>
      </c>
      <c r="F90" s="9">
        <v>23858</v>
      </c>
      <c r="G90" s="9">
        <f t="shared" si="1"/>
        <v>2142</v>
      </c>
      <c r="H90" s="9"/>
    </row>
    <row r="91" spans="2:8" ht="14.25">
      <c r="B91" s="46"/>
      <c r="C91" s="46"/>
      <c r="D91" s="8" t="s">
        <v>89</v>
      </c>
      <c r="E91" s="9">
        <f>+E92+E93</f>
        <v>4300000</v>
      </c>
      <c r="F91" s="9">
        <f>+F92+F93</f>
        <v>4293487</v>
      </c>
      <c r="G91" s="9">
        <f t="shared" si="1"/>
        <v>6513</v>
      </c>
      <c r="H91" s="9"/>
    </row>
    <row r="92" spans="2:8" ht="14.25">
      <c r="B92" s="46"/>
      <c r="C92" s="46"/>
      <c r="D92" s="8" t="s">
        <v>90</v>
      </c>
      <c r="E92" s="9">
        <v>4300000</v>
      </c>
      <c r="F92" s="9">
        <v>4293487</v>
      </c>
      <c r="G92" s="9">
        <f t="shared" si="1"/>
        <v>6513</v>
      </c>
      <c r="H92" s="9"/>
    </row>
    <row r="93" spans="2:8" ht="14.25">
      <c r="B93" s="46"/>
      <c r="C93" s="46"/>
      <c r="D93" s="8" t="s">
        <v>91</v>
      </c>
      <c r="E93" s="9"/>
      <c r="F93" s="9"/>
      <c r="G93" s="9">
        <f t="shared" si="1"/>
        <v>0</v>
      </c>
      <c r="H93" s="9"/>
    </row>
    <row r="94" spans="2:8" ht="14.25">
      <c r="B94" s="46"/>
      <c r="C94" s="46"/>
      <c r="D94" s="8" t="s">
        <v>92</v>
      </c>
      <c r="E94" s="9"/>
      <c r="F94" s="9"/>
      <c r="G94" s="9">
        <f t="shared" si="1"/>
        <v>0</v>
      </c>
      <c r="H94" s="9"/>
    </row>
    <row r="95" spans="2:8" ht="14.25">
      <c r="B95" s="46"/>
      <c r="C95" s="46"/>
      <c r="D95" s="8" t="s">
        <v>93</v>
      </c>
      <c r="E95" s="9"/>
      <c r="F95" s="9"/>
      <c r="G95" s="9">
        <f t="shared" si="1"/>
        <v>0</v>
      </c>
      <c r="H95" s="9"/>
    </row>
    <row r="96" spans="2:8" ht="14.25">
      <c r="B96" s="46"/>
      <c r="C96" s="46"/>
      <c r="D96" s="8" t="s">
        <v>94</v>
      </c>
      <c r="E96" s="9"/>
      <c r="F96" s="9"/>
      <c r="G96" s="9">
        <f t="shared" si="1"/>
        <v>0</v>
      </c>
      <c r="H96" s="9"/>
    </row>
    <row r="97" spans="2:8" ht="14.25">
      <c r="B97" s="46"/>
      <c r="C97" s="46"/>
      <c r="D97" s="8" t="s">
        <v>95</v>
      </c>
      <c r="E97" s="9">
        <f>+E98+E99</f>
        <v>0</v>
      </c>
      <c r="F97" s="9">
        <f>+F98+F99</f>
        <v>0</v>
      </c>
      <c r="G97" s="9">
        <f t="shared" si="1"/>
        <v>0</v>
      </c>
      <c r="H97" s="9"/>
    </row>
    <row r="98" spans="2:8" ht="14.25">
      <c r="B98" s="46"/>
      <c r="C98" s="46"/>
      <c r="D98" s="8" t="s">
        <v>96</v>
      </c>
      <c r="E98" s="9"/>
      <c r="F98" s="9"/>
      <c r="G98" s="9">
        <f t="shared" si="1"/>
        <v>0</v>
      </c>
      <c r="H98" s="9"/>
    </row>
    <row r="99" spans="2:8" ht="14.25">
      <c r="B99" s="46"/>
      <c r="C99" s="46"/>
      <c r="D99" s="8" t="s">
        <v>70</v>
      </c>
      <c r="E99" s="9"/>
      <c r="F99" s="9"/>
      <c r="G99" s="9">
        <f t="shared" si="1"/>
        <v>0</v>
      </c>
      <c r="H99" s="9"/>
    </row>
    <row r="100" spans="2:8" ht="14.25">
      <c r="B100" s="46"/>
      <c r="C100" s="46"/>
      <c r="D100" s="8" t="s">
        <v>97</v>
      </c>
      <c r="E100" s="9">
        <f>+E101+E102+E104+E105</f>
        <v>0</v>
      </c>
      <c r="F100" s="9">
        <f>+F101+F102+F104+F105</f>
        <v>0</v>
      </c>
      <c r="G100" s="9">
        <f t="shared" si="1"/>
        <v>0</v>
      </c>
      <c r="H100" s="9"/>
    </row>
    <row r="101" spans="2:8" ht="14.25">
      <c r="B101" s="46"/>
      <c r="C101" s="46"/>
      <c r="D101" s="8" t="s">
        <v>98</v>
      </c>
      <c r="E101" s="9"/>
      <c r="F101" s="9"/>
      <c r="G101" s="9">
        <f t="shared" si="1"/>
        <v>0</v>
      </c>
      <c r="H101" s="9"/>
    </row>
    <row r="102" spans="2:8" ht="14.25">
      <c r="B102" s="46"/>
      <c r="C102" s="46"/>
      <c r="D102" s="8" t="s">
        <v>99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ht="14.25">
      <c r="B103" s="46"/>
      <c r="C103" s="46"/>
      <c r="D103" s="8" t="s">
        <v>100</v>
      </c>
      <c r="E103" s="9"/>
      <c r="F103" s="9"/>
      <c r="G103" s="9">
        <f t="shared" si="1"/>
        <v>0</v>
      </c>
      <c r="H103" s="9"/>
    </row>
    <row r="104" spans="2:8" ht="14.25">
      <c r="B104" s="46"/>
      <c r="C104" s="46"/>
      <c r="D104" s="8" t="s">
        <v>101</v>
      </c>
      <c r="E104" s="9"/>
      <c r="F104" s="9"/>
      <c r="G104" s="9">
        <f t="shared" si="1"/>
        <v>0</v>
      </c>
      <c r="H104" s="9"/>
    </row>
    <row r="105" spans="2:8" ht="14.25">
      <c r="B105" s="46"/>
      <c r="C105" s="46"/>
      <c r="D105" s="8" t="s">
        <v>102</v>
      </c>
      <c r="E105" s="9"/>
      <c r="F105" s="9"/>
      <c r="G105" s="9">
        <f t="shared" si="1"/>
        <v>0</v>
      </c>
      <c r="H105" s="9"/>
    </row>
    <row r="106" spans="2:8" ht="14.25">
      <c r="B106" s="46"/>
      <c r="C106" s="47"/>
      <c r="D106" s="10" t="s">
        <v>103</v>
      </c>
      <c r="E106" s="11">
        <f>+E38+E45+E68+E91+E94+E95+E96+E97+E100</f>
        <v>25313000</v>
      </c>
      <c r="F106" s="11">
        <f>+F38+F45+F68+F91+F94+F95+F96+F97+F100</f>
        <v>25217032</v>
      </c>
      <c r="G106" s="11">
        <f t="shared" si="1"/>
        <v>95968</v>
      </c>
      <c r="H106" s="11"/>
    </row>
    <row r="107" spans="2:8" ht="14.25">
      <c r="B107" s="47"/>
      <c r="C107" s="12" t="s">
        <v>104</v>
      </c>
      <c r="D107" s="13"/>
      <c r="E107" s="14">
        <f xml:space="preserve"> +E37 - E106</f>
        <v>-1248000</v>
      </c>
      <c r="F107" s="14">
        <f xml:space="preserve"> +F37 - F106</f>
        <v>-926179</v>
      </c>
      <c r="G107" s="14">
        <f t="shared" si="1"/>
        <v>-321821</v>
      </c>
      <c r="H107" s="14"/>
    </row>
    <row r="108" spans="2:8" ht="14.25">
      <c r="B108" s="45" t="s">
        <v>105</v>
      </c>
      <c r="C108" s="45" t="s">
        <v>9</v>
      </c>
      <c r="D108" s="8" t="s">
        <v>106</v>
      </c>
      <c r="E108" s="9">
        <f>+E109+E110</f>
        <v>0</v>
      </c>
      <c r="F108" s="9">
        <f>+F109+F110</f>
        <v>0</v>
      </c>
      <c r="G108" s="9">
        <f t="shared" si="1"/>
        <v>0</v>
      </c>
      <c r="H108" s="9"/>
    </row>
    <row r="109" spans="2:8" ht="14.25">
      <c r="B109" s="46"/>
      <c r="C109" s="46"/>
      <c r="D109" s="8" t="s">
        <v>107</v>
      </c>
      <c r="E109" s="9"/>
      <c r="F109" s="9"/>
      <c r="G109" s="9">
        <f t="shared" si="1"/>
        <v>0</v>
      </c>
      <c r="H109" s="9"/>
    </row>
    <row r="110" spans="2:8" ht="14.25">
      <c r="B110" s="46"/>
      <c r="C110" s="46"/>
      <c r="D110" s="8" t="s">
        <v>108</v>
      </c>
      <c r="E110" s="9"/>
      <c r="F110" s="9"/>
      <c r="G110" s="9">
        <f t="shared" si="1"/>
        <v>0</v>
      </c>
      <c r="H110" s="9"/>
    </row>
    <row r="111" spans="2:8" ht="14.25">
      <c r="B111" s="46"/>
      <c r="C111" s="46"/>
      <c r="D111" s="8" t="s">
        <v>109</v>
      </c>
      <c r="E111" s="9">
        <f>+E112+E113</f>
        <v>0</v>
      </c>
      <c r="F111" s="9">
        <f>+F112+F113</f>
        <v>0</v>
      </c>
      <c r="G111" s="9">
        <f t="shared" si="1"/>
        <v>0</v>
      </c>
      <c r="H111" s="9"/>
    </row>
    <row r="112" spans="2:8" ht="14.25">
      <c r="B112" s="46"/>
      <c r="C112" s="46"/>
      <c r="D112" s="8" t="s">
        <v>110</v>
      </c>
      <c r="E112" s="9"/>
      <c r="F112" s="9"/>
      <c r="G112" s="9">
        <f t="shared" si="1"/>
        <v>0</v>
      </c>
      <c r="H112" s="9"/>
    </row>
    <row r="113" spans="2:8" ht="14.25">
      <c r="B113" s="46"/>
      <c r="C113" s="46"/>
      <c r="D113" s="8" t="s">
        <v>111</v>
      </c>
      <c r="E113" s="9"/>
      <c r="F113" s="9"/>
      <c r="G113" s="9">
        <f t="shared" si="1"/>
        <v>0</v>
      </c>
      <c r="H113" s="9"/>
    </row>
    <row r="114" spans="2:8" ht="14.25">
      <c r="B114" s="46"/>
      <c r="C114" s="46"/>
      <c r="D114" s="8" t="s">
        <v>112</v>
      </c>
      <c r="E114" s="9"/>
      <c r="F114" s="9"/>
      <c r="G114" s="9">
        <f t="shared" si="1"/>
        <v>0</v>
      </c>
      <c r="H114" s="9"/>
    </row>
    <row r="115" spans="2:8" ht="14.25">
      <c r="B115" s="46"/>
      <c r="C115" s="46"/>
      <c r="D115" s="8" t="s">
        <v>113</v>
      </c>
      <c r="E115" s="9">
        <f>+E116+E117+E118</f>
        <v>0</v>
      </c>
      <c r="F115" s="9">
        <f>+F116+F117+F118</f>
        <v>0</v>
      </c>
      <c r="G115" s="9">
        <f t="shared" si="1"/>
        <v>0</v>
      </c>
      <c r="H115" s="9"/>
    </row>
    <row r="116" spans="2:8" ht="14.25">
      <c r="B116" s="46"/>
      <c r="C116" s="46"/>
      <c r="D116" s="8" t="s">
        <v>114</v>
      </c>
      <c r="E116" s="9"/>
      <c r="F116" s="9"/>
      <c r="G116" s="9">
        <f t="shared" si="1"/>
        <v>0</v>
      </c>
      <c r="H116" s="9"/>
    </row>
    <row r="117" spans="2:8" ht="14.25">
      <c r="B117" s="46"/>
      <c r="C117" s="46"/>
      <c r="D117" s="8" t="s">
        <v>115</v>
      </c>
      <c r="E117" s="9"/>
      <c r="F117" s="9"/>
      <c r="G117" s="9">
        <f t="shared" si="1"/>
        <v>0</v>
      </c>
      <c r="H117" s="9"/>
    </row>
    <row r="118" spans="2:8" ht="14.25">
      <c r="B118" s="46"/>
      <c r="C118" s="46"/>
      <c r="D118" s="8" t="s">
        <v>116</v>
      </c>
      <c r="E118" s="9"/>
      <c r="F118" s="9"/>
      <c r="G118" s="9">
        <f t="shared" si="1"/>
        <v>0</v>
      </c>
      <c r="H118" s="9"/>
    </row>
    <row r="119" spans="2:8" ht="14.25">
      <c r="B119" s="46"/>
      <c r="C119" s="46"/>
      <c r="D119" s="8" t="s">
        <v>117</v>
      </c>
      <c r="E119" s="9"/>
      <c r="F119" s="9"/>
      <c r="G119" s="9">
        <f t="shared" si="1"/>
        <v>0</v>
      </c>
      <c r="H119" s="9"/>
    </row>
    <row r="120" spans="2:8" ht="14.25">
      <c r="B120" s="46"/>
      <c r="C120" s="47"/>
      <c r="D120" s="10" t="s">
        <v>118</v>
      </c>
      <c r="E120" s="11">
        <f>+E108+E111+E114+E115+E119</f>
        <v>0</v>
      </c>
      <c r="F120" s="11">
        <f>+F108+F111+F114+F115+F119</f>
        <v>0</v>
      </c>
      <c r="G120" s="11">
        <f t="shared" si="1"/>
        <v>0</v>
      </c>
      <c r="H120" s="11"/>
    </row>
    <row r="121" spans="2:8" ht="14.25">
      <c r="B121" s="46"/>
      <c r="C121" s="45" t="s">
        <v>40</v>
      </c>
      <c r="D121" s="8" t="s">
        <v>119</v>
      </c>
      <c r="E121" s="9"/>
      <c r="F121" s="9"/>
      <c r="G121" s="9">
        <f t="shared" si="1"/>
        <v>0</v>
      </c>
      <c r="H121" s="9"/>
    </row>
    <row r="122" spans="2:8" ht="14.25">
      <c r="B122" s="46"/>
      <c r="C122" s="46"/>
      <c r="D122" s="8" t="s">
        <v>120</v>
      </c>
      <c r="E122" s="9">
        <f>+E123+E124+E125+E126+E127</f>
        <v>150000</v>
      </c>
      <c r="F122" s="9">
        <f>+F123+F124+F125+F126+F127</f>
        <v>149040</v>
      </c>
      <c r="G122" s="9">
        <f t="shared" si="1"/>
        <v>960</v>
      </c>
      <c r="H122" s="9"/>
    </row>
    <row r="123" spans="2:8" ht="14.25">
      <c r="B123" s="46"/>
      <c r="C123" s="46"/>
      <c r="D123" s="8" t="s">
        <v>121</v>
      </c>
      <c r="E123" s="9"/>
      <c r="F123" s="9"/>
      <c r="G123" s="9">
        <f t="shared" si="1"/>
        <v>0</v>
      </c>
      <c r="H123" s="9"/>
    </row>
    <row r="124" spans="2:8" ht="14.25">
      <c r="B124" s="46"/>
      <c r="C124" s="46"/>
      <c r="D124" s="8" t="s">
        <v>122</v>
      </c>
      <c r="E124" s="9"/>
      <c r="F124" s="9"/>
      <c r="G124" s="9">
        <f t="shared" si="1"/>
        <v>0</v>
      </c>
      <c r="H124" s="9"/>
    </row>
    <row r="125" spans="2:8" ht="14.25">
      <c r="B125" s="46"/>
      <c r="C125" s="46"/>
      <c r="D125" s="8" t="s">
        <v>123</v>
      </c>
      <c r="E125" s="9"/>
      <c r="F125" s="9"/>
      <c r="G125" s="9">
        <f t="shared" si="1"/>
        <v>0</v>
      </c>
      <c r="H125" s="9"/>
    </row>
    <row r="126" spans="2:8" ht="14.25">
      <c r="B126" s="46"/>
      <c r="C126" s="46"/>
      <c r="D126" s="8" t="s">
        <v>124</v>
      </c>
      <c r="E126" s="9">
        <v>150000</v>
      </c>
      <c r="F126" s="9">
        <v>149040</v>
      </c>
      <c r="G126" s="9">
        <f t="shared" si="1"/>
        <v>960</v>
      </c>
      <c r="H126" s="9"/>
    </row>
    <row r="127" spans="2:8" ht="14.25">
      <c r="B127" s="46"/>
      <c r="C127" s="46"/>
      <c r="D127" s="8" t="s">
        <v>125</v>
      </c>
      <c r="E127" s="9"/>
      <c r="F127" s="9"/>
      <c r="G127" s="9">
        <f t="shared" si="1"/>
        <v>0</v>
      </c>
      <c r="H127" s="9"/>
    </row>
    <row r="128" spans="2:8" ht="14.25">
      <c r="B128" s="46"/>
      <c r="C128" s="46"/>
      <c r="D128" s="8" t="s">
        <v>126</v>
      </c>
      <c r="E128" s="9"/>
      <c r="F128" s="9"/>
      <c r="G128" s="9">
        <f t="shared" si="1"/>
        <v>0</v>
      </c>
      <c r="H128" s="9"/>
    </row>
    <row r="129" spans="2:8" ht="14.25">
      <c r="B129" s="46"/>
      <c r="C129" s="46"/>
      <c r="D129" s="8" t="s">
        <v>127</v>
      </c>
      <c r="E129" s="9"/>
      <c r="F129" s="9"/>
      <c r="G129" s="9">
        <f t="shared" si="1"/>
        <v>0</v>
      </c>
      <c r="H129" s="9"/>
    </row>
    <row r="130" spans="2:8" ht="14.25">
      <c r="B130" s="46"/>
      <c r="C130" s="46"/>
      <c r="D130" s="8" t="s">
        <v>128</v>
      </c>
      <c r="E130" s="9"/>
      <c r="F130" s="9">
        <v>-66000</v>
      </c>
      <c r="G130" s="9">
        <f t="shared" si="1"/>
        <v>66000</v>
      </c>
      <c r="H130" s="9"/>
    </row>
    <row r="131" spans="2:8" ht="14.25">
      <c r="B131" s="46"/>
      <c r="C131" s="47"/>
      <c r="D131" s="10" t="s">
        <v>129</v>
      </c>
      <c r="E131" s="11">
        <f>+E121+E122+E128+E129+E130</f>
        <v>150000</v>
      </c>
      <c r="F131" s="11">
        <f>+F121+F122+F128+F129+F130</f>
        <v>83040</v>
      </c>
      <c r="G131" s="11">
        <f t="shared" si="1"/>
        <v>66960</v>
      </c>
      <c r="H131" s="11"/>
    </row>
    <row r="132" spans="2:8" ht="14.25">
      <c r="B132" s="47"/>
      <c r="C132" s="15" t="s">
        <v>130</v>
      </c>
      <c r="D132" s="13"/>
      <c r="E132" s="14">
        <f xml:space="preserve"> +E120 - E131</f>
        <v>-150000</v>
      </c>
      <c r="F132" s="14">
        <f xml:space="preserve"> +F120 - F131</f>
        <v>-83040</v>
      </c>
      <c r="G132" s="14">
        <f t="shared" si="1"/>
        <v>-66960</v>
      </c>
      <c r="H132" s="14"/>
    </row>
    <row r="133" spans="2:8" ht="14.25">
      <c r="B133" s="45" t="s">
        <v>131</v>
      </c>
      <c r="C133" s="45" t="s">
        <v>9</v>
      </c>
      <c r="D133" s="8" t="s">
        <v>132</v>
      </c>
      <c r="E133" s="9"/>
      <c r="F133" s="9"/>
      <c r="G133" s="9">
        <f t="shared" si="1"/>
        <v>0</v>
      </c>
      <c r="H133" s="9"/>
    </row>
    <row r="134" spans="2:8" ht="14.25">
      <c r="B134" s="46"/>
      <c r="C134" s="46"/>
      <c r="D134" s="8" t="s">
        <v>133</v>
      </c>
      <c r="E134" s="9"/>
      <c r="F134" s="9"/>
      <c r="G134" s="9">
        <f t="shared" si="1"/>
        <v>0</v>
      </c>
      <c r="H134" s="9"/>
    </row>
    <row r="135" spans="2:8" ht="14.25">
      <c r="B135" s="46"/>
      <c r="C135" s="46"/>
      <c r="D135" s="8" t="s">
        <v>134</v>
      </c>
      <c r="E135" s="9"/>
      <c r="F135" s="9"/>
      <c r="G135" s="9">
        <f t="shared" si="1"/>
        <v>0</v>
      </c>
      <c r="H135" s="9"/>
    </row>
    <row r="136" spans="2:8" ht="14.25">
      <c r="B136" s="46"/>
      <c r="C136" s="46"/>
      <c r="D136" s="8" t="s">
        <v>135</v>
      </c>
      <c r="E136" s="9"/>
      <c r="F136" s="9"/>
      <c r="G136" s="9">
        <f t="shared" ref="G136:G168" si="2">E136-F136</f>
        <v>0</v>
      </c>
      <c r="H136" s="9"/>
    </row>
    <row r="137" spans="2:8" ht="14.25">
      <c r="B137" s="46"/>
      <c r="C137" s="46"/>
      <c r="D137" s="8" t="s">
        <v>136</v>
      </c>
      <c r="E137" s="9">
        <f>+E138+E139+E140+E141+E142</f>
        <v>230000</v>
      </c>
      <c r="F137" s="9">
        <f>+F138+F139+F140+F141+F142</f>
        <v>230000</v>
      </c>
      <c r="G137" s="9">
        <f t="shared" si="2"/>
        <v>0</v>
      </c>
      <c r="H137" s="9"/>
    </row>
    <row r="138" spans="2:8" ht="14.25">
      <c r="B138" s="46"/>
      <c r="C138" s="46"/>
      <c r="D138" s="8" t="s">
        <v>137</v>
      </c>
      <c r="E138" s="9"/>
      <c r="F138" s="9"/>
      <c r="G138" s="9">
        <f t="shared" si="2"/>
        <v>0</v>
      </c>
      <c r="H138" s="9"/>
    </row>
    <row r="139" spans="2:8" ht="14.25">
      <c r="B139" s="46"/>
      <c r="C139" s="46"/>
      <c r="D139" s="8" t="s">
        <v>138</v>
      </c>
      <c r="E139" s="9"/>
      <c r="F139" s="9"/>
      <c r="G139" s="9">
        <f t="shared" si="2"/>
        <v>0</v>
      </c>
      <c r="H139" s="9"/>
    </row>
    <row r="140" spans="2:8" ht="14.25">
      <c r="B140" s="46"/>
      <c r="C140" s="46"/>
      <c r="D140" s="8" t="s">
        <v>139</v>
      </c>
      <c r="E140" s="9">
        <v>230000</v>
      </c>
      <c r="F140" s="9">
        <v>230000</v>
      </c>
      <c r="G140" s="9">
        <f t="shared" si="2"/>
        <v>0</v>
      </c>
      <c r="H140" s="9"/>
    </row>
    <row r="141" spans="2:8" ht="14.25">
      <c r="B141" s="46"/>
      <c r="C141" s="46"/>
      <c r="D141" s="8" t="s">
        <v>140</v>
      </c>
      <c r="E141" s="9"/>
      <c r="F141" s="9"/>
      <c r="G141" s="9">
        <f t="shared" si="2"/>
        <v>0</v>
      </c>
      <c r="H141" s="9"/>
    </row>
    <row r="142" spans="2:8" ht="14.25">
      <c r="B142" s="46"/>
      <c r="C142" s="46"/>
      <c r="D142" s="8" t="s">
        <v>141</v>
      </c>
      <c r="E142" s="9"/>
      <c r="F142" s="9"/>
      <c r="G142" s="9">
        <f t="shared" si="2"/>
        <v>0</v>
      </c>
      <c r="H142" s="9"/>
    </row>
    <row r="143" spans="2:8" ht="14.25">
      <c r="B143" s="46"/>
      <c r="C143" s="46"/>
      <c r="D143" s="8" t="s">
        <v>142</v>
      </c>
      <c r="E143" s="9"/>
      <c r="F143" s="9"/>
      <c r="G143" s="9">
        <f t="shared" si="2"/>
        <v>0</v>
      </c>
      <c r="H143" s="9"/>
    </row>
    <row r="144" spans="2:8" ht="14.25">
      <c r="B144" s="46"/>
      <c r="C144" s="46"/>
      <c r="D144" s="8" t="s">
        <v>143</v>
      </c>
      <c r="E144" s="9"/>
      <c r="F144" s="9"/>
      <c r="G144" s="9">
        <f t="shared" si="2"/>
        <v>0</v>
      </c>
      <c r="H144" s="9"/>
    </row>
    <row r="145" spans="2:8" ht="14.25">
      <c r="B145" s="46"/>
      <c r="C145" s="46"/>
      <c r="D145" s="8" t="s">
        <v>144</v>
      </c>
      <c r="E145" s="9"/>
      <c r="F145" s="9"/>
      <c r="G145" s="9">
        <f t="shared" si="2"/>
        <v>0</v>
      </c>
      <c r="H145" s="9"/>
    </row>
    <row r="146" spans="2:8" ht="14.25">
      <c r="B146" s="46"/>
      <c r="C146" s="46"/>
      <c r="D146" s="8" t="s">
        <v>145</v>
      </c>
      <c r="E146" s="9"/>
      <c r="F146" s="9"/>
      <c r="G146" s="9">
        <f t="shared" si="2"/>
        <v>0</v>
      </c>
      <c r="H146" s="9"/>
    </row>
    <row r="147" spans="2:8" ht="14.25">
      <c r="B147" s="46"/>
      <c r="C147" s="46"/>
      <c r="D147" s="8" t="s">
        <v>146</v>
      </c>
      <c r="E147" s="9"/>
      <c r="F147" s="9"/>
      <c r="G147" s="9">
        <f t="shared" si="2"/>
        <v>0</v>
      </c>
      <c r="H147" s="9"/>
    </row>
    <row r="148" spans="2:8" ht="14.25">
      <c r="B148" s="46"/>
      <c r="C148" s="46"/>
      <c r="D148" s="8" t="s">
        <v>147</v>
      </c>
      <c r="E148" s="9">
        <v>2851000</v>
      </c>
      <c r="F148" s="9">
        <v>852000</v>
      </c>
      <c r="G148" s="9">
        <f t="shared" si="2"/>
        <v>1999000</v>
      </c>
      <c r="H148" s="9"/>
    </row>
    <row r="149" spans="2:8" ht="14.25">
      <c r="B149" s="46"/>
      <c r="C149" s="46"/>
      <c r="D149" s="8" t="s">
        <v>148</v>
      </c>
      <c r="E149" s="9"/>
      <c r="F149" s="9"/>
      <c r="G149" s="9">
        <f t="shared" si="2"/>
        <v>0</v>
      </c>
      <c r="H149" s="9"/>
    </row>
    <row r="150" spans="2:8" ht="14.25">
      <c r="B150" s="46"/>
      <c r="C150" s="47"/>
      <c r="D150" s="10" t="s">
        <v>149</v>
      </c>
      <c r="E150" s="11">
        <f>+E133+E134+E135+E136+E137+E143+E144+E145+E146+E147+E148+E149</f>
        <v>3081000</v>
      </c>
      <c r="F150" s="11">
        <f>+F133+F134+F135+F136+F137+F143+F144+F145+F146+F147+F148+F149</f>
        <v>1082000</v>
      </c>
      <c r="G150" s="11">
        <f t="shared" si="2"/>
        <v>1999000</v>
      </c>
      <c r="H150" s="11"/>
    </row>
    <row r="151" spans="2:8" ht="14.25">
      <c r="B151" s="46"/>
      <c r="C151" s="45" t="s">
        <v>40</v>
      </c>
      <c r="D151" s="8" t="s">
        <v>150</v>
      </c>
      <c r="E151" s="9"/>
      <c r="F151" s="9"/>
      <c r="G151" s="9">
        <f t="shared" si="2"/>
        <v>0</v>
      </c>
      <c r="H151" s="9"/>
    </row>
    <row r="152" spans="2:8" ht="14.25">
      <c r="B152" s="46"/>
      <c r="C152" s="46"/>
      <c r="D152" s="8" t="s">
        <v>151</v>
      </c>
      <c r="E152" s="9"/>
      <c r="F152" s="9"/>
      <c r="G152" s="9">
        <f t="shared" si="2"/>
        <v>0</v>
      </c>
      <c r="H152" s="9"/>
    </row>
    <row r="153" spans="2:8" ht="14.25">
      <c r="B153" s="46"/>
      <c r="C153" s="46"/>
      <c r="D153" s="8" t="s">
        <v>152</v>
      </c>
      <c r="E153" s="9"/>
      <c r="F153" s="9"/>
      <c r="G153" s="9">
        <f t="shared" si="2"/>
        <v>0</v>
      </c>
      <c r="H153" s="9"/>
    </row>
    <row r="154" spans="2:8" ht="14.25">
      <c r="B154" s="46"/>
      <c r="C154" s="46"/>
      <c r="D154" s="8" t="s">
        <v>153</v>
      </c>
      <c r="E154" s="9">
        <f>+E155+E156+E157+E158+E159</f>
        <v>0</v>
      </c>
      <c r="F154" s="9">
        <f>+F155+F156+F157+F158+F159</f>
        <v>0</v>
      </c>
      <c r="G154" s="9">
        <f t="shared" si="2"/>
        <v>0</v>
      </c>
      <c r="H154" s="9"/>
    </row>
    <row r="155" spans="2:8" ht="14.25">
      <c r="B155" s="46"/>
      <c r="C155" s="46"/>
      <c r="D155" s="8" t="s">
        <v>154</v>
      </c>
      <c r="E155" s="9"/>
      <c r="F155" s="9"/>
      <c r="G155" s="9">
        <f t="shared" si="2"/>
        <v>0</v>
      </c>
      <c r="H155" s="9"/>
    </row>
    <row r="156" spans="2:8" ht="14.25">
      <c r="B156" s="46"/>
      <c r="C156" s="46"/>
      <c r="D156" s="8" t="s">
        <v>155</v>
      </c>
      <c r="E156" s="9"/>
      <c r="F156" s="9"/>
      <c r="G156" s="9">
        <f t="shared" si="2"/>
        <v>0</v>
      </c>
      <c r="H156" s="9"/>
    </row>
    <row r="157" spans="2:8" ht="14.25">
      <c r="B157" s="46"/>
      <c r="C157" s="46"/>
      <c r="D157" s="8" t="s">
        <v>156</v>
      </c>
      <c r="E157" s="9"/>
      <c r="F157" s="9"/>
      <c r="G157" s="9">
        <f t="shared" si="2"/>
        <v>0</v>
      </c>
      <c r="H157" s="9"/>
    </row>
    <row r="158" spans="2:8" ht="14.25">
      <c r="B158" s="46"/>
      <c r="C158" s="46"/>
      <c r="D158" s="8" t="s">
        <v>157</v>
      </c>
      <c r="E158" s="9"/>
      <c r="F158" s="9"/>
      <c r="G158" s="9">
        <f t="shared" si="2"/>
        <v>0</v>
      </c>
      <c r="H158" s="9"/>
    </row>
    <row r="159" spans="2:8" ht="14.25">
      <c r="B159" s="46"/>
      <c r="C159" s="46"/>
      <c r="D159" s="8" t="s">
        <v>158</v>
      </c>
      <c r="E159" s="9"/>
      <c r="F159" s="9"/>
      <c r="G159" s="9">
        <f t="shared" si="2"/>
        <v>0</v>
      </c>
      <c r="H159" s="9"/>
    </row>
    <row r="160" spans="2:8" ht="14.25">
      <c r="B160" s="46"/>
      <c r="C160" s="46"/>
      <c r="D160" s="8" t="s">
        <v>159</v>
      </c>
      <c r="E160" s="9"/>
      <c r="F160" s="9"/>
      <c r="G160" s="9">
        <f t="shared" si="2"/>
        <v>0</v>
      </c>
      <c r="H160" s="9"/>
    </row>
    <row r="161" spans="2:8" ht="14.25">
      <c r="B161" s="46"/>
      <c r="C161" s="46"/>
      <c r="D161" s="8" t="s">
        <v>160</v>
      </c>
      <c r="E161" s="9"/>
      <c r="F161" s="9"/>
      <c r="G161" s="9">
        <f t="shared" si="2"/>
        <v>0</v>
      </c>
      <c r="H161" s="9"/>
    </row>
    <row r="162" spans="2:8" ht="14.25">
      <c r="B162" s="46"/>
      <c r="C162" s="46"/>
      <c r="D162" s="8" t="s">
        <v>161</v>
      </c>
      <c r="E162" s="9"/>
      <c r="F162" s="9"/>
      <c r="G162" s="9">
        <f t="shared" si="2"/>
        <v>0</v>
      </c>
      <c r="H162" s="9"/>
    </row>
    <row r="163" spans="2:8" ht="14.25">
      <c r="B163" s="46"/>
      <c r="C163" s="46"/>
      <c r="D163" s="16" t="s">
        <v>162</v>
      </c>
      <c r="E163" s="17"/>
      <c r="F163" s="17"/>
      <c r="G163" s="17">
        <f t="shared" si="2"/>
        <v>0</v>
      </c>
      <c r="H163" s="17"/>
    </row>
    <row r="164" spans="2:8" ht="14.25">
      <c r="B164" s="46"/>
      <c r="C164" s="46"/>
      <c r="D164" s="16" t="s">
        <v>163</v>
      </c>
      <c r="E164" s="17"/>
      <c r="F164" s="17"/>
      <c r="G164" s="17">
        <f t="shared" si="2"/>
        <v>0</v>
      </c>
      <c r="H164" s="17"/>
    </row>
    <row r="165" spans="2:8" ht="14.25">
      <c r="B165" s="46"/>
      <c r="C165" s="46"/>
      <c r="D165" s="16" t="s">
        <v>164</v>
      </c>
      <c r="E165" s="17">
        <v>1630000</v>
      </c>
      <c r="F165" s="17">
        <v>0</v>
      </c>
      <c r="G165" s="17">
        <f t="shared" si="2"/>
        <v>1630000</v>
      </c>
      <c r="H165" s="17"/>
    </row>
    <row r="166" spans="2:8" ht="14.25">
      <c r="B166" s="46"/>
      <c r="C166" s="46"/>
      <c r="D166" s="16" t="s">
        <v>165</v>
      </c>
      <c r="E166" s="17"/>
      <c r="F166" s="17"/>
      <c r="G166" s="17">
        <f t="shared" si="2"/>
        <v>0</v>
      </c>
      <c r="H166" s="17"/>
    </row>
    <row r="167" spans="2:8" ht="14.25">
      <c r="B167" s="46"/>
      <c r="C167" s="47"/>
      <c r="D167" s="18" t="s">
        <v>166</v>
      </c>
      <c r="E167" s="19">
        <f>+E151+E152+E153+E154+E160+E161+E162+E163+E164+E165+E166</f>
        <v>1630000</v>
      </c>
      <c r="F167" s="19">
        <f>+F151+F152+F153+F154+F160+F161+F162+F163+F164+F165+F166</f>
        <v>0</v>
      </c>
      <c r="G167" s="19">
        <f t="shared" si="2"/>
        <v>1630000</v>
      </c>
      <c r="H167" s="19"/>
    </row>
    <row r="168" spans="2:8" ht="14.25">
      <c r="B168" s="47"/>
      <c r="C168" s="15" t="s">
        <v>167</v>
      </c>
      <c r="D168" s="13"/>
      <c r="E168" s="14">
        <f xml:space="preserve"> +E150 - E167</f>
        <v>1451000</v>
      </c>
      <c r="F168" s="14">
        <f xml:space="preserve"> +F150 - F167</f>
        <v>1082000</v>
      </c>
      <c r="G168" s="14">
        <f t="shared" si="2"/>
        <v>369000</v>
      </c>
      <c r="H168" s="14"/>
    </row>
    <row r="169" spans="2:8" ht="14.25">
      <c r="B169" s="20" t="s">
        <v>168</v>
      </c>
      <c r="C169" s="21"/>
      <c r="D169" s="22"/>
      <c r="E169" s="23">
        <v>53000</v>
      </c>
      <c r="F169" s="23">
        <v>0</v>
      </c>
      <c r="G169" s="23">
        <f>E169 + E170</f>
        <v>53000</v>
      </c>
      <c r="H169" s="23"/>
    </row>
    <row r="170" spans="2:8" ht="14.25">
      <c r="B170" s="24"/>
      <c r="C170" s="25"/>
      <c r="D170" s="26"/>
      <c r="E170" s="27"/>
      <c r="F170" s="27"/>
      <c r="G170" s="27"/>
      <c r="H170" s="27"/>
    </row>
    <row r="171" spans="2:8" ht="14.25">
      <c r="B171" s="15" t="s">
        <v>169</v>
      </c>
      <c r="C171" s="12"/>
      <c r="D171" s="13"/>
      <c r="E171" s="14">
        <f xml:space="preserve"> +E107 +E132 +E168 - (E169 + E170)</f>
        <v>0</v>
      </c>
      <c r="F171" s="14">
        <f xml:space="preserve"> +F107 +F132 +F168 - (F169 + F170)</f>
        <v>72781</v>
      </c>
      <c r="G171" s="14">
        <f t="shared" ref="G171:G173" si="3">E171-F171</f>
        <v>-72781</v>
      </c>
      <c r="H171" s="14"/>
    </row>
    <row r="172" spans="2:8" ht="14.25">
      <c r="B172" s="15" t="s">
        <v>170</v>
      </c>
      <c r="C172" s="12"/>
      <c r="D172" s="13"/>
      <c r="E172" s="14">
        <v>4513000</v>
      </c>
      <c r="F172" s="14">
        <v>4513411</v>
      </c>
      <c r="G172" s="14">
        <f t="shared" si="3"/>
        <v>-411</v>
      </c>
      <c r="H172" s="14"/>
    </row>
    <row r="173" spans="2:8" ht="14.25">
      <c r="B173" s="15" t="s">
        <v>171</v>
      </c>
      <c r="C173" s="12"/>
      <c r="D173" s="13"/>
      <c r="E173" s="14">
        <f xml:space="preserve"> +E171 +E172</f>
        <v>4513000</v>
      </c>
      <c r="F173" s="14">
        <f xml:space="preserve"> +F171 +F172</f>
        <v>4586192</v>
      </c>
      <c r="G173" s="14">
        <f t="shared" si="3"/>
        <v>-73192</v>
      </c>
      <c r="H173" s="14"/>
    </row>
  </sheetData>
  <mergeCells count="12">
    <mergeCell ref="B108:B132"/>
    <mergeCell ref="C108:C120"/>
    <mergeCell ref="C121:C131"/>
    <mergeCell ref="B133:B168"/>
    <mergeCell ref="C133:C150"/>
    <mergeCell ref="C151:C167"/>
    <mergeCell ref="B2:H2"/>
    <mergeCell ref="B3:H3"/>
    <mergeCell ref="B5:D5"/>
    <mergeCell ref="B6:B107"/>
    <mergeCell ref="C6:C37"/>
    <mergeCell ref="C38:C106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第一号一様式</vt:lpstr>
      <vt:lpstr>第一号三様式</vt:lpstr>
      <vt:lpstr>法人本部</vt:lpstr>
      <vt:lpstr>ラポール安倍川</vt:lpstr>
      <vt:lpstr>ラポール古庄</vt:lpstr>
      <vt:lpstr>ラポールたけみ</vt:lpstr>
      <vt:lpstr>ラポールあおい</vt:lpstr>
      <vt:lpstr>ラポール川原</vt:lpstr>
      <vt:lpstr>ラポールみなみ</vt:lpstr>
      <vt:lpstr>ラポール・ファーム</vt:lpstr>
      <vt:lpstr>ラポール・チャクラ</vt:lpstr>
      <vt:lpstr>ラポール・タスカ</vt:lpstr>
      <vt:lpstr>チャイム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2017-06-30T10:04:32Z</cp:lastPrinted>
  <dcterms:created xsi:type="dcterms:W3CDTF">2017-06-30T07:36:10Z</dcterms:created>
  <dcterms:modified xsi:type="dcterms:W3CDTF">2019-07-17T06:02:25Z</dcterms:modified>
</cp:coreProperties>
</file>