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bu-server\法人本部掲示板\最新掲示板\決算書\2020年度\"/>
    </mc:Choice>
  </mc:AlternateContent>
  <xr:revisionPtr revIDLastSave="0" documentId="13_ncr:1_{0FD437F1-B87F-412F-8DA4-1E40C13A5827}" xr6:coauthVersionLast="47" xr6:coauthVersionMax="47" xr10:uidLastSave="{00000000-0000-0000-0000-000000000000}"/>
  <bookViews>
    <workbookView xWindow="13650" yWindow="600" windowWidth="15150" windowHeight="13305" tabRatio="817" xr2:uid="{270E035C-E955-462E-B856-1DAA343E0001}"/>
  </bookViews>
  <sheets>
    <sheet name="第三号第一様式" sheetId="13" r:id="rId1"/>
    <sheet name="第三号第三様式" sheetId="14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みなみ" sheetId="11" r:id="rId9"/>
    <sheet name="ラポール・ファーム" sheetId="7" r:id="rId10"/>
    <sheet name="ラポール・チャクラ" sheetId="8" r:id="rId11"/>
    <sheet name="ラポール・タスカ" sheetId="9" r:id="rId12"/>
    <sheet name="チャイム" sheetId="10" r:id="rId13"/>
  </sheets>
  <definedNames>
    <definedName name="_xlnm.Print_Titles" localSheetId="12">チャイム!$1:$4</definedName>
    <definedName name="_xlnm.Print_Titles" localSheetId="11">ラポール・タスカ!$1:$4</definedName>
    <definedName name="_xlnm.Print_Titles" localSheetId="10">ラポール・チャクラ!$1:$4</definedName>
    <definedName name="_xlnm.Print_Titles" localSheetId="9">ラポール・ファーム!$1:$4</definedName>
    <definedName name="_xlnm.Print_Titles" localSheetId="6">ラポールあおい!$1:$4</definedName>
    <definedName name="_xlnm.Print_Titles" localSheetId="5">ラポールたけみ!$1:$4</definedName>
    <definedName name="_xlnm.Print_Titles" localSheetId="8">ラポールみなみ!$1:$4</definedName>
    <definedName name="_xlnm.Print_Titles" localSheetId="3">ラポール安倍川!$1:$4</definedName>
    <definedName name="_xlnm.Print_Titles" localSheetId="4">ラポール古庄!$1:$4</definedName>
    <definedName name="_xlnm.Print_Titles" localSheetId="7">ラポール川原!$1:$4</definedName>
    <definedName name="_xlnm.Print_Titles" localSheetId="2">法人本部!$1:$4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C9" i="13"/>
  <c r="E21" i="13"/>
  <c r="E22" i="13"/>
  <c r="E23" i="13"/>
  <c r="P84" i="14"/>
  <c r="L84" i="14"/>
  <c r="H84" i="14"/>
  <c r="D84" i="14"/>
  <c r="O83" i="14"/>
  <c r="Q83" i="14" s="1"/>
  <c r="Q82" i="14"/>
  <c r="O82" i="14"/>
  <c r="O81" i="14"/>
  <c r="Q81" i="14" s="1"/>
  <c r="Q80" i="14"/>
  <c r="O80" i="14"/>
  <c r="O79" i="14"/>
  <c r="Q79" i="14" s="1"/>
  <c r="P78" i="14"/>
  <c r="N78" i="14"/>
  <c r="M78" i="14"/>
  <c r="M84" i="14" s="1"/>
  <c r="L78" i="14"/>
  <c r="K78" i="14"/>
  <c r="J78" i="14"/>
  <c r="I78" i="14"/>
  <c r="I84" i="14" s="1"/>
  <c r="H78" i="14"/>
  <c r="G78" i="14"/>
  <c r="F78" i="14"/>
  <c r="E78" i="14"/>
  <c r="E84" i="14" s="1"/>
  <c r="D78" i="14"/>
  <c r="C78" i="14"/>
  <c r="O78" i="14" s="1"/>
  <c r="Q78" i="14" s="1"/>
  <c r="O77" i="14"/>
  <c r="Q77" i="14" s="1"/>
  <c r="Q76" i="14"/>
  <c r="O76" i="14"/>
  <c r="O75" i="14"/>
  <c r="Q75" i="14" s="1"/>
  <c r="P74" i="14"/>
  <c r="N74" i="14"/>
  <c r="N84" i="14" s="1"/>
  <c r="M74" i="14"/>
  <c r="L74" i="14"/>
  <c r="K74" i="14"/>
  <c r="K84" i="14" s="1"/>
  <c r="J74" i="14"/>
  <c r="J84" i="14" s="1"/>
  <c r="I74" i="14"/>
  <c r="H74" i="14"/>
  <c r="G74" i="14"/>
  <c r="G84" i="14" s="1"/>
  <c r="F74" i="14"/>
  <c r="F84" i="14" s="1"/>
  <c r="E74" i="14"/>
  <c r="D74" i="14"/>
  <c r="C74" i="14"/>
  <c r="C84" i="14" s="1"/>
  <c r="O84" i="14" s="1"/>
  <c r="Q84" i="14" s="1"/>
  <c r="O71" i="14"/>
  <c r="Q71" i="14" s="1"/>
  <c r="O70" i="14"/>
  <c r="Q70" i="14" s="1"/>
  <c r="O69" i="14"/>
  <c r="Q69" i="14" s="1"/>
  <c r="O68" i="14"/>
  <c r="Q68" i="14" s="1"/>
  <c r="O67" i="14"/>
  <c r="Q67" i="14" s="1"/>
  <c r="Q66" i="14"/>
  <c r="O66" i="14"/>
  <c r="O65" i="14"/>
  <c r="Q65" i="14" s="1"/>
  <c r="O64" i="14"/>
  <c r="Q64" i="14" s="1"/>
  <c r="O63" i="14"/>
  <c r="Q63" i="14" s="1"/>
  <c r="O62" i="14"/>
  <c r="Q62" i="14" s="1"/>
  <c r="O61" i="14"/>
  <c r="Q61" i="14" s="1"/>
  <c r="P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Q59" i="14"/>
  <c r="O59" i="14"/>
  <c r="O58" i="14"/>
  <c r="Q58" i="14" s="1"/>
  <c r="O57" i="14"/>
  <c r="Q57" i="14" s="1"/>
  <c r="O56" i="14"/>
  <c r="Q56" i="14" s="1"/>
  <c r="O55" i="14"/>
  <c r="Q55" i="14" s="1"/>
  <c r="O54" i="14"/>
  <c r="Q54" i="14" s="1"/>
  <c r="Q53" i="14"/>
  <c r="O53" i="14"/>
  <c r="O52" i="14"/>
  <c r="Q52" i="14" s="1"/>
  <c r="Q51" i="14"/>
  <c r="O51" i="14"/>
  <c r="O50" i="14"/>
  <c r="Q50" i="14" s="1"/>
  <c r="O49" i="14"/>
  <c r="Q49" i="14" s="1"/>
  <c r="P48" i="14"/>
  <c r="P72" i="14" s="1"/>
  <c r="P85" i="14" s="1"/>
  <c r="N48" i="14"/>
  <c r="M48" i="14"/>
  <c r="M72" i="14" s="1"/>
  <c r="M85" i="14" s="1"/>
  <c r="L48" i="14"/>
  <c r="L72" i="14" s="1"/>
  <c r="L85" i="14" s="1"/>
  <c r="K48" i="14"/>
  <c r="K72" i="14" s="1"/>
  <c r="J48" i="14"/>
  <c r="I48" i="14"/>
  <c r="I72" i="14" s="1"/>
  <c r="I85" i="14" s="1"/>
  <c r="H48" i="14"/>
  <c r="H72" i="14" s="1"/>
  <c r="H85" i="14" s="1"/>
  <c r="G48" i="14"/>
  <c r="G72" i="14" s="1"/>
  <c r="F48" i="14"/>
  <c r="E48" i="14"/>
  <c r="E72" i="14" s="1"/>
  <c r="E85" i="14" s="1"/>
  <c r="D48" i="14"/>
  <c r="D72" i="14" s="1"/>
  <c r="D85" i="14" s="1"/>
  <c r="C48" i="14"/>
  <c r="C72" i="14" s="1"/>
  <c r="O45" i="14"/>
  <c r="Q45" i="14" s="1"/>
  <c r="O44" i="14"/>
  <c r="Q44" i="14" s="1"/>
  <c r="Q43" i="14"/>
  <c r="O43" i="14"/>
  <c r="O42" i="14"/>
  <c r="Q42" i="14" s="1"/>
  <c r="O41" i="14"/>
  <c r="Q41" i="14" s="1"/>
  <c r="O40" i="14"/>
  <c r="Q40" i="14" s="1"/>
  <c r="Q39" i="14"/>
  <c r="O39" i="14"/>
  <c r="O38" i="14"/>
  <c r="Q38" i="14" s="1"/>
  <c r="O37" i="14"/>
  <c r="Q37" i="14" s="1"/>
  <c r="O36" i="14"/>
  <c r="Q36" i="14" s="1"/>
  <c r="Q35" i="14"/>
  <c r="O35" i="14"/>
  <c r="O34" i="14"/>
  <c r="Q34" i="14" s="1"/>
  <c r="Q33" i="14"/>
  <c r="O33" i="14"/>
  <c r="O32" i="14"/>
  <c r="Q32" i="14" s="1"/>
  <c r="P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O30" i="14"/>
  <c r="Q30" i="14" s="1"/>
  <c r="Q29" i="14"/>
  <c r="O29" i="14"/>
  <c r="O28" i="14"/>
  <c r="Q28" i="14" s="1"/>
  <c r="Q27" i="14"/>
  <c r="O27" i="14"/>
  <c r="P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O26" i="14" s="1"/>
  <c r="Q26" i="14" s="1"/>
  <c r="K25" i="14"/>
  <c r="Q24" i="14"/>
  <c r="O24" i="14"/>
  <c r="O23" i="14"/>
  <c r="Q23" i="14" s="1"/>
  <c r="O22" i="14"/>
  <c r="Q22" i="14" s="1"/>
  <c r="O21" i="14"/>
  <c r="Q21" i="14" s="1"/>
  <c r="Q20" i="14"/>
  <c r="O20" i="14"/>
  <c r="O19" i="14"/>
  <c r="Q19" i="14" s="1"/>
  <c r="O18" i="14"/>
  <c r="Q18" i="14" s="1"/>
  <c r="O17" i="14"/>
  <c r="Q17" i="14" s="1"/>
  <c r="Q16" i="14"/>
  <c r="O16" i="14"/>
  <c r="O15" i="14"/>
  <c r="Q15" i="14" s="1"/>
  <c r="Q14" i="14"/>
  <c r="O14" i="14"/>
  <c r="O13" i="14"/>
  <c r="Q13" i="14" s="1"/>
  <c r="Q12" i="14"/>
  <c r="O12" i="14"/>
  <c r="O11" i="14"/>
  <c r="Q11" i="14" s="1"/>
  <c r="Q10" i="14"/>
  <c r="O10" i="14"/>
  <c r="P9" i="14"/>
  <c r="N9" i="14"/>
  <c r="M9" i="14"/>
  <c r="L9" i="14"/>
  <c r="K9" i="14"/>
  <c r="J9" i="14"/>
  <c r="I9" i="14"/>
  <c r="H9" i="14"/>
  <c r="G9" i="14"/>
  <c r="F9" i="14"/>
  <c r="E9" i="14"/>
  <c r="D9" i="14"/>
  <c r="C9" i="14"/>
  <c r="O60" i="14" l="1"/>
  <c r="Q60" i="14" s="1"/>
  <c r="I46" i="14"/>
  <c r="M46" i="14"/>
  <c r="E25" i="14"/>
  <c r="E46" i="14" s="1"/>
  <c r="I25" i="14"/>
  <c r="M25" i="14"/>
  <c r="O31" i="14"/>
  <c r="Q31" i="14" s="1"/>
  <c r="J72" i="14"/>
  <c r="J85" i="14" s="1"/>
  <c r="F72" i="14"/>
  <c r="F85" i="14" s="1"/>
  <c r="N72" i="14"/>
  <c r="N85" i="14" s="1"/>
  <c r="G25" i="14"/>
  <c r="G46" i="14" s="1"/>
  <c r="P25" i="14"/>
  <c r="P46" i="14" s="1"/>
  <c r="D25" i="14"/>
  <c r="D46" i="14" s="1"/>
  <c r="H25" i="14"/>
  <c r="H46" i="14" s="1"/>
  <c r="L25" i="14"/>
  <c r="L46" i="14" s="1"/>
  <c r="C25" i="14"/>
  <c r="C46" i="14" s="1"/>
  <c r="F25" i="14"/>
  <c r="F46" i="14" s="1"/>
  <c r="J25" i="14"/>
  <c r="N25" i="14"/>
  <c r="N46" i="14" s="1"/>
  <c r="O9" i="14"/>
  <c r="Q9" i="14" s="1"/>
  <c r="K46" i="14"/>
  <c r="C85" i="14"/>
  <c r="G85" i="14"/>
  <c r="K85" i="14"/>
  <c r="O48" i="14"/>
  <c r="Q48" i="14" s="1"/>
  <c r="O74" i="14"/>
  <c r="Q74" i="14" s="1"/>
  <c r="O72" i="14" l="1"/>
  <c r="Q72" i="14" s="1"/>
  <c r="O25" i="14"/>
  <c r="Q25" i="14" s="1"/>
  <c r="J46" i="14"/>
  <c r="O46" i="14" s="1"/>
  <c r="Q46" i="14" s="1"/>
  <c r="O85" i="14"/>
  <c r="Q85" i="14" s="1"/>
  <c r="I46" i="13"/>
  <c r="I45" i="13"/>
  <c r="E45" i="13"/>
  <c r="I44" i="13"/>
  <c r="E44" i="13"/>
  <c r="I43" i="13"/>
  <c r="E43" i="13"/>
  <c r="I42" i="13"/>
  <c r="E42" i="13"/>
  <c r="H41" i="13"/>
  <c r="G41" i="13"/>
  <c r="I41" i="13" s="1"/>
  <c r="E41" i="13"/>
  <c r="I40" i="13"/>
  <c r="E40" i="13"/>
  <c r="I39" i="13"/>
  <c r="E39" i="13"/>
  <c r="I38" i="13"/>
  <c r="E38" i="13"/>
  <c r="H37" i="13"/>
  <c r="H47" i="13" s="1"/>
  <c r="G37" i="13"/>
  <c r="G47" i="13" s="1"/>
  <c r="E37" i="13"/>
  <c r="E36" i="13"/>
  <c r="E35" i="13"/>
  <c r="I34" i="13"/>
  <c r="E34" i="13"/>
  <c r="I33" i="13"/>
  <c r="E33" i="13"/>
  <c r="I32" i="13"/>
  <c r="E32" i="13"/>
  <c r="I31" i="13"/>
  <c r="D31" i="13"/>
  <c r="C31" i="13"/>
  <c r="E31" i="13" s="1"/>
  <c r="I30" i="13"/>
  <c r="E30" i="13"/>
  <c r="I29" i="13"/>
  <c r="E29" i="13"/>
  <c r="I28" i="13"/>
  <c r="E28" i="13"/>
  <c r="I27" i="13"/>
  <c r="E27" i="13"/>
  <c r="I26" i="13"/>
  <c r="D26" i="13"/>
  <c r="C26" i="13"/>
  <c r="H25" i="13"/>
  <c r="G25" i="13"/>
  <c r="E24" i="13"/>
  <c r="I20" i="13"/>
  <c r="E20" i="13"/>
  <c r="I19" i="13"/>
  <c r="E19" i="13"/>
  <c r="I18" i="13"/>
  <c r="E18" i="13"/>
  <c r="I17" i="13"/>
  <c r="E17" i="13"/>
  <c r="I16" i="13"/>
  <c r="E16" i="13"/>
  <c r="I15" i="13"/>
  <c r="E15" i="13"/>
  <c r="I14" i="13"/>
  <c r="E14" i="13"/>
  <c r="I13" i="13"/>
  <c r="E13" i="13"/>
  <c r="I12" i="13"/>
  <c r="E12" i="13"/>
  <c r="I11" i="13"/>
  <c r="E11" i="13"/>
  <c r="I10" i="13"/>
  <c r="E10" i="13"/>
  <c r="H9" i="13"/>
  <c r="G9" i="13"/>
  <c r="G35" i="13" s="1"/>
  <c r="D9" i="13"/>
  <c r="E9" i="13" s="1"/>
  <c r="E26" i="13" l="1"/>
  <c r="H35" i="13"/>
  <c r="I35" i="13" s="1"/>
  <c r="I25" i="13"/>
  <c r="D25" i="13"/>
  <c r="D48" i="13" s="1"/>
  <c r="G48" i="13"/>
  <c r="H48" i="13"/>
  <c r="I47" i="13"/>
  <c r="C25" i="13"/>
  <c r="E25" i="13" s="1"/>
  <c r="I37" i="13"/>
  <c r="I9" i="13"/>
  <c r="C48" i="13" l="1"/>
  <c r="E48" i="13" s="1"/>
  <c r="I48" i="13"/>
  <c r="H69" i="11"/>
  <c r="E69" i="11"/>
  <c r="E68" i="11"/>
  <c r="E67" i="11"/>
  <c r="E66" i="11"/>
  <c r="E65" i="11"/>
  <c r="E64" i="11"/>
  <c r="E63" i="11"/>
  <c r="D63" i="11"/>
  <c r="C63" i="11"/>
  <c r="E62" i="11"/>
  <c r="E61" i="11"/>
  <c r="D60" i="11"/>
  <c r="C60" i="11"/>
  <c r="E60" i="11" s="1"/>
  <c r="E59" i="11"/>
  <c r="E58" i="11"/>
  <c r="E57" i="11"/>
  <c r="E56" i="11"/>
  <c r="E55" i="11"/>
  <c r="E54" i="11"/>
  <c r="I53" i="11"/>
  <c r="E53" i="11"/>
  <c r="I52" i="11"/>
  <c r="E52" i="11"/>
  <c r="I51" i="11"/>
  <c r="E51" i="11"/>
  <c r="I50" i="11"/>
  <c r="E50" i="11"/>
  <c r="I49" i="11"/>
  <c r="E49" i="11"/>
  <c r="I48" i="11"/>
  <c r="H48" i="11"/>
  <c r="G48" i="11"/>
  <c r="E48" i="11"/>
  <c r="I47" i="11"/>
  <c r="D47" i="11"/>
  <c r="C47" i="11"/>
  <c r="E47" i="11" s="1"/>
  <c r="I46" i="11"/>
  <c r="E46" i="11"/>
  <c r="I45" i="11"/>
  <c r="E45" i="11"/>
  <c r="I44" i="11"/>
  <c r="H44" i="11"/>
  <c r="G44" i="11"/>
  <c r="G69" i="11" s="1"/>
  <c r="I69" i="11" s="1"/>
  <c r="E44" i="11"/>
  <c r="E43" i="11"/>
  <c r="D43" i="11"/>
  <c r="C43" i="11"/>
  <c r="E42" i="11"/>
  <c r="I41" i="11"/>
  <c r="E41" i="11"/>
  <c r="D41" i="11"/>
  <c r="C41" i="11"/>
  <c r="I40" i="11"/>
  <c r="E40" i="1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D33" i="11"/>
  <c r="C33" i="11"/>
  <c r="E33" i="11" s="1"/>
  <c r="I32" i="11"/>
  <c r="E32" i="11"/>
  <c r="I31" i="11"/>
  <c r="E31" i="11"/>
  <c r="I30" i="11"/>
  <c r="E30" i="11"/>
  <c r="I29" i="11"/>
  <c r="E29" i="11"/>
  <c r="H28" i="11"/>
  <c r="G28" i="11"/>
  <c r="I28" i="11" s="1"/>
  <c r="D28" i="11"/>
  <c r="E28" i="11" s="1"/>
  <c r="C28" i="11"/>
  <c r="H27" i="11"/>
  <c r="E26" i="11"/>
  <c r="E25" i="11"/>
  <c r="E24" i="11"/>
  <c r="E23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E11" i="11"/>
  <c r="I10" i="11"/>
  <c r="H10" i="11"/>
  <c r="G10" i="11"/>
  <c r="E10" i="11"/>
  <c r="I9" i="11"/>
  <c r="E9" i="11"/>
  <c r="I8" i="11"/>
  <c r="D8" i="11"/>
  <c r="D7" i="11" s="1"/>
  <c r="C8" i="11"/>
  <c r="H7" i="11"/>
  <c r="H42" i="11" s="1"/>
  <c r="H70" i="11" s="1"/>
  <c r="G7" i="11"/>
  <c r="I7" i="11" s="1"/>
  <c r="C7" i="11"/>
  <c r="G69" i="10"/>
  <c r="E69" i="10"/>
  <c r="E68" i="10"/>
  <c r="E67" i="10"/>
  <c r="E66" i="10"/>
  <c r="E65" i="10"/>
  <c r="E64" i="10"/>
  <c r="D63" i="10"/>
  <c r="E63" i="10" s="1"/>
  <c r="C63" i="10"/>
  <c r="E62" i="10"/>
  <c r="E61" i="10"/>
  <c r="E60" i="10"/>
  <c r="D60" i="10"/>
  <c r="C60" i="10"/>
  <c r="E59" i="10"/>
  <c r="E58" i="10"/>
  <c r="E57" i="10"/>
  <c r="E56" i="10"/>
  <c r="E55" i="10"/>
  <c r="E54" i="10"/>
  <c r="I53" i="10"/>
  <c r="E53" i="10"/>
  <c r="I52" i="10"/>
  <c r="E52" i="10"/>
  <c r="I51" i="10"/>
  <c r="E51" i="10"/>
  <c r="I50" i="10"/>
  <c r="E50" i="10"/>
  <c r="I49" i="10"/>
  <c r="E49" i="10"/>
  <c r="H48" i="10"/>
  <c r="I48" i="10" s="1"/>
  <c r="G48" i="10"/>
  <c r="E48" i="10"/>
  <c r="I47" i="10"/>
  <c r="E47" i="10"/>
  <c r="D47" i="10"/>
  <c r="C47" i="10"/>
  <c r="I46" i="10"/>
  <c r="E46" i="10"/>
  <c r="I45" i="10"/>
  <c r="E45" i="10"/>
  <c r="H44" i="10"/>
  <c r="H69" i="10" s="1"/>
  <c r="G44" i="10"/>
  <c r="E44" i="10"/>
  <c r="D43" i="10"/>
  <c r="E43" i="10" s="1"/>
  <c r="C43" i="10"/>
  <c r="E42" i="10"/>
  <c r="I41" i="10"/>
  <c r="D41" i="10"/>
  <c r="D33" i="10" s="1"/>
  <c r="C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C33" i="10"/>
  <c r="E33" i="10" s="1"/>
  <c r="I32" i="10"/>
  <c r="E32" i="10"/>
  <c r="I31" i="10"/>
  <c r="E31" i="10"/>
  <c r="I30" i="10"/>
  <c r="E30" i="10"/>
  <c r="I29" i="10"/>
  <c r="E29" i="10"/>
  <c r="I28" i="10"/>
  <c r="H28" i="10"/>
  <c r="G28" i="10"/>
  <c r="D28" i="10"/>
  <c r="D27" i="10" s="1"/>
  <c r="C28" i="10"/>
  <c r="H27" i="10"/>
  <c r="G27" i="10"/>
  <c r="C27" i="10"/>
  <c r="E27" i="10" s="1"/>
  <c r="E26" i="10"/>
  <c r="E25" i="10"/>
  <c r="E24" i="10"/>
  <c r="E23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E11" i="10"/>
  <c r="I10" i="10"/>
  <c r="H10" i="10"/>
  <c r="H7" i="10" s="1"/>
  <c r="G10" i="10"/>
  <c r="E10" i="10"/>
  <c r="I9" i="10"/>
  <c r="E9" i="10"/>
  <c r="I8" i="10"/>
  <c r="D8" i="10"/>
  <c r="D7" i="10" s="1"/>
  <c r="C8" i="10"/>
  <c r="G7" i="10"/>
  <c r="E69" i="9"/>
  <c r="E68" i="9"/>
  <c r="E67" i="9"/>
  <c r="E66" i="9"/>
  <c r="E65" i="9"/>
  <c r="E64" i="9"/>
  <c r="D63" i="9"/>
  <c r="C63" i="9"/>
  <c r="E63" i="9" s="1"/>
  <c r="E62" i="9"/>
  <c r="E61" i="9"/>
  <c r="D60" i="9"/>
  <c r="E60" i="9" s="1"/>
  <c r="C60" i="9"/>
  <c r="E59" i="9"/>
  <c r="E58" i="9"/>
  <c r="E57" i="9"/>
  <c r="E56" i="9"/>
  <c r="E55" i="9"/>
  <c r="E54" i="9"/>
  <c r="I53" i="9"/>
  <c r="E53" i="9"/>
  <c r="I52" i="9"/>
  <c r="E52" i="9"/>
  <c r="I51" i="9"/>
  <c r="E51" i="9"/>
  <c r="I50" i="9"/>
  <c r="E50" i="9"/>
  <c r="I49" i="9"/>
  <c r="E49" i="9"/>
  <c r="H48" i="9"/>
  <c r="G48" i="9"/>
  <c r="E48" i="9"/>
  <c r="I47" i="9"/>
  <c r="E47" i="9"/>
  <c r="D47" i="9"/>
  <c r="C47" i="9"/>
  <c r="I46" i="9"/>
  <c r="E46" i="9"/>
  <c r="I45" i="9"/>
  <c r="E45" i="9"/>
  <c r="H44" i="9"/>
  <c r="G44" i="9"/>
  <c r="I44" i="9" s="1"/>
  <c r="E44" i="9"/>
  <c r="D43" i="9"/>
  <c r="C43" i="9"/>
  <c r="E43" i="9" s="1"/>
  <c r="E42" i="9"/>
  <c r="I41" i="9"/>
  <c r="D41" i="9"/>
  <c r="D33" i="9" s="1"/>
  <c r="C41" i="9"/>
  <c r="I40" i="9"/>
  <c r="E40" i="9"/>
  <c r="I39" i="9"/>
  <c r="E39" i="9"/>
  <c r="I38" i="9"/>
  <c r="E38" i="9"/>
  <c r="I37" i="9"/>
  <c r="E37" i="9"/>
  <c r="I36" i="9"/>
  <c r="E36" i="9"/>
  <c r="I35" i="9"/>
  <c r="E35" i="9"/>
  <c r="I34" i="9"/>
  <c r="E34" i="9"/>
  <c r="I33" i="9"/>
  <c r="I32" i="9"/>
  <c r="E32" i="9"/>
  <c r="I31" i="9"/>
  <c r="E31" i="9"/>
  <c r="I30" i="9"/>
  <c r="E30" i="9"/>
  <c r="I29" i="9"/>
  <c r="E29" i="9"/>
  <c r="H28" i="9"/>
  <c r="H27" i="9" s="1"/>
  <c r="G28" i="9"/>
  <c r="D28" i="9"/>
  <c r="C28" i="9"/>
  <c r="G27" i="9"/>
  <c r="I27" i="9" s="1"/>
  <c r="E26" i="9"/>
  <c r="E25" i="9"/>
  <c r="E24" i="9"/>
  <c r="E23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I11" i="9"/>
  <c r="E11" i="9"/>
  <c r="H10" i="9"/>
  <c r="H7" i="9" s="1"/>
  <c r="H42" i="9" s="1"/>
  <c r="G10" i="9"/>
  <c r="E10" i="9"/>
  <c r="I9" i="9"/>
  <c r="E9" i="9"/>
  <c r="I8" i="9"/>
  <c r="D8" i="9"/>
  <c r="C8" i="9"/>
  <c r="D7" i="9"/>
  <c r="E69" i="8"/>
  <c r="E68" i="8"/>
  <c r="E67" i="8"/>
  <c r="E66" i="8"/>
  <c r="E65" i="8"/>
  <c r="E64" i="8"/>
  <c r="D63" i="8"/>
  <c r="C63" i="8"/>
  <c r="E63" i="8" s="1"/>
  <c r="E62" i="8"/>
  <c r="E61" i="8"/>
  <c r="D60" i="8"/>
  <c r="D33" i="8" s="1"/>
  <c r="C60" i="8"/>
  <c r="E59" i="8"/>
  <c r="E58" i="8"/>
  <c r="E57" i="8"/>
  <c r="E56" i="8"/>
  <c r="E55" i="8"/>
  <c r="E54" i="8"/>
  <c r="I53" i="8"/>
  <c r="E53" i="8"/>
  <c r="I52" i="8"/>
  <c r="E52" i="8"/>
  <c r="I51" i="8"/>
  <c r="E51" i="8"/>
  <c r="I50" i="8"/>
  <c r="E50" i="8"/>
  <c r="I49" i="8"/>
  <c r="E49" i="8"/>
  <c r="H48" i="8"/>
  <c r="G48" i="8"/>
  <c r="I48" i="8" s="1"/>
  <c r="E48" i="8"/>
  <c r="I47" i="8"/>
  <c r="D47" i="8"/>
  <c r="C47" i="8"/>
  <c r="E47" i="8" s="1"/>
  <c r="I46" i="8"/>
  <c r="E46" i="8"/>
  <c r="I45" i="8"/>
  <c r="E45" i="8"/>
  <c r="H44" i="8"/>
  <c r="H69" i="8" s="1"/>
  <c r="G44" i="8"/>
  <c r="E44" i="8"/>
  <c r="D43" i="8"/>
  <c r="C43" i="8"/>
  <c r="E43" i="8" s="1"/>
  <c r="E42" i="8"/>
  <c r="I41" i="8"/>
  <c r="D41" i="8"/>
  <c r="C41" i="8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I32" i="8"/>
  <c r="E32" i="8"/>
  <c r="I31" i="8"/>
  <c r="E31" i="8"/>
  <c r="I30" i="8"/>
  <c r="E30" i="8"/>
  <c r="I29" i="8"/>
  <c r="E29" i="8"/>
  <c r="H28" i="8"/>
  <c r="H27" i="8" s="1"/>
  <c r="G28" i="8"/>
  <c r="D28" i="8"/>
  <c r="C28" i="8"/>
  <c r="E26" i="8"/>
  <c r="E25" i="8"/>
  <c r="E24" i="8"/>
  <c r="E23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H10" i="8"/>
  <c r="G10" i="8"/>
  <c r="E10" i="8"/>
  <c r="I9" i="8"/>
  <c r="E9" i="8"/>
  <c r="I8" i="8"/>
  <c r="E8" i="8"/>
  <c r="D8" i="8"/>
  <c r="C8" i="8"/>
  <c r="H7" i="8"/>
  <c r="D7" i="8"/>
  <c r="C7" i="8"/>
  <c r="H69" i="7"/>
  <c r="E69" i="7"/>
  <c r="E68" i="7"/>
  <c r="E67" i="7"/>
  <c r="E66" i="7"/>
  <c r="E65" i="7"/>
  <c r="E64" i="7"/>
  <c r="E63" i="7"/>
  <c r="D63" i="7"/>
  <c r="C63" i="7"/>
  <c r="E62" i="7"/>
  <c r="E61" i="7"/>
  <c r="D60" i="7"/>
  <c r="C60" i="7"/>
  <c r="E60" i="7" s="1"/>
  <c r="E59" i="7"/>
  <c r="E58" i="7"/>
  <c r="E57" i="7"/>
  <c r="E56" i="7"/>
  <c r="E55" i="7"/>
  <c r="E54" i="7"/>
  <c r="I53" i="7"/>
  <c r="E53" i="7"/>
  <c r="I52" i="7"/>
  <c r="E52" i="7"/>
  <c r="I51" i="7"/>
  <c r="E51" i="7"/>
  <c r="I50" i="7"/>
  <c r="E50" i="7"/>
  <c r="I49" i="7"/>
  <c r="E49" i="7"/>
  <c r="I48" i="7"/>
  <c r="H48" i="7"/>
  <c r="G48" i="7"/>
  <c r="E48" i="7"/>
  <c r="I47" i="7"/>
  <c r="D47" i="7"/>
  <c r="C47" i="7"/>
  <c r="E47" i="7" s="1"/>
  <c r="I46" i="7"/>
  <c r="E46" i="7"/>
  <c r="I45" i="7"/>
  <c r="E45" i="7"/>
  <c r="I44" i="7"/>
  <c r="H44" i="7"/>
  <c r="G44" i="7"/>
  <c r="G69" i="7" s="1"/>
  <c r="I69" i="7" s="1"/>
  <c r="E44" i="7"/>
  <c r="E43" i="7"/>
  <c r="D43" i="7"/>
  <c r="C43" i="7"/>
  <c r="E42" i="7"/>
  <c r="I41" i="7"/>
  <c r="E41" i="7"/>
  <c r="D41" i="7"/>
  <c r="C41" i="7"/>
  <c r="I40" i="7"/>
  <c r="E40" i="7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D33" i="7"/>
  <c r="D27" i="7" s="1"/>
  <c r="C33" i="7"/>
  <c r="I32" i="7"/>
  <c r="E32" i="7"/>
  <c r="I31" i="7"/>
  <c r="E31" i="7"/>
  <c r="I30" i="7"/>
  <c r="E30" i="7"/>
  <c r="I29" i="7"/>
  <c r="E29" i="7"/>
  <c r="H28" i="7"/>
  <c r="G28" i="7"/>
  <c r="E28" i="7"/>
  <c r="D28" i="7"/>
  <c r="C28" i="7"/>
  <c r="H27" i="7"/>
  <c r="E26" i="7"/>
  <c r="E25" i="7"/>
  <c r="E24" i="7"/>
  <c r="E23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I10" i="7"/>
  <c r="H10" i="7"/>
  <c r="G10" i="7"/>
  <c r="E10" i="7"/>
  <c r="I9" i="7"/>
  <c r="E9" i="7"/>
  <c r="I8" i="7"/>
  <c r="E8" i="7"/>
  <c r="D8" i="7"/>
  <c r="D7" i="7" s="1"/>
  <c r="C8" i="7"/>
  <c r="H7" i="7"/>
  <c r="G7" i="7"/>
  <c r="C7" i="7"/>
  <c r="G69" i="6"/>
  <c r="E69" i="6"/>
  <c r="E68" i="6"/>
  <c r="E67" i="6"/>
  <c r="E66" i="6"/>
  <c r="E65" i="6"/>
  <c r="E64" i="6"/>
  <c r="D63" i="6"/>
  <c r="E63" i="6" s="1"/>
  <c r="C63" i="6"/>
  <c r="E62" i="6"/>
  <c r="E61" i="6"/>
  <c r="E60" i="6"/>
  <c r="D60" i="6"/>
  <c r="C60" i="6"/>
  <c r="E59" i="6"/>
  <c r="E58" i="6"/>
  <c r="E57" i="6"/>
  <c r="E56" i="6"/>
  <c r="E55" i="6"/>
  <c r="E54" i="6"/>
  <c r="I53" i="6"/>
  <c r="E53" i="6"/>
  <c r="I52" i="6"/>
  <c r="E52" i="6"/>
  <c r="I51" i="6"/>
  <c r="E51" i="6"/>
  <c r="I50" i="6"/>
  <c r="E50" i="6"/>
  <c r="I49" i="6"/>
  <c r="E49" i="6"/>
  <c r="H48" i="6"/>
  <c r="I48" i="6" s="1"/>
  <c r="G48" i="6"/>
  <c r="E48" i="6"/>
  <c r="I47" i="6"/>
  <c r="E47" i="6"/>
  <c r="D47" i="6"/>
  <c r="C47" i="6"/>
  <c r="I46" i="6"/>
  <c r="E46" i="6"/>
  <c r="I45" i="6"/>
  <c r="E45" i="6"/>
  <c r="H44" i="6"/>
  <c r="H69" i="6" s="1"/>
  <c r="G44" i="6"/>
  <c r="E44" i="6"/>
  <c r="D43" i="6"/>
  <c r="E43" i="6" s="1"/>
  <c r="C43" i="6"/>
  <c r="E42" i="6"/>
  <c r="I41" i="6"/>
  <c r="E41" i="6"/>
  <c r="D41" i="6"/>
  <c r="C41" i="6"/>
  <c r="I40" i="6"/>
  <c r="E40" i="6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C33" i="6"/>
  <c r="I32" i="6"/>
  <c r="E32" i="6"/>
  <c r="I31" i="6"/>
  <c r="E31" i="6"/>
  <c r="I30" i="6"/>
  <c r="E30" i="6"/>
  <c r="I29" i="6"/>
  <c r="E29" i="6"/>
  <c r="I28" i="6"/>
  <c r="H28" i="6"/>
  <c r="G28" i="6"/>
  <c r="D28" i="6"/>
  <c r="C28" i="6"/>
  <c r="C27" i="6" s="1"/>
  <c r="H27" i="6"/>
  <c r="H42" i="6" s="1"/>
  <c r="G27" i="6"/>
  <c r="E26" i="6"/>
  <c r="E25" i="6"/>
  <c r="E24" i="6"/>
  <c r="E23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H10" i="6"/>
  <c r="G10" i="6"/>
  <c r="E10" i="6"/>
  <c r="I9" i="6"/>
  <c r="E9" i="6"/>
  <c r="I8" i="6"/>
  <c r="D8" i="6"/>
  <c r="D7" i="6" s="1"/>
  <c r="C8" i="6"/>
  <c r="H7" i="6"/>
  <c r="G7" i="6"/>
  <c r="I7" i="6" s="1"/>
  <c r="E7" i="6"/>
  <c r="C7" i="6"/>
  <c r="G69" i="5"/>
  <c r="E69" i="5"/>
  <c r="E68" i="5"/>
  <c r="E67" i="5"/>
  <c r="E66" i="5"/>
  <c r="E65" i="5"/>
  <c r="E64" i="5"/>
  <c r="D63" i="5"/>
  <c r="E63" i="5" s="1"/>
  <c r="C63" i="5"/>
  <c r="E62" i="5"/>
  <c r="E61" i="5"/>
  <c r="E60" i="5"/>
  <c r="D60" i="5"/>
  <c r="C60" i="5"/>
  <c r="E59" i="5"/>
  <c r="E58" i="5"/>
  <c r="E57" i="5"/>
  <c r="E56" i="5"/>
  <c r="E55" i="5"/>
  <c r="E54" i="5"/>
  <c r="I53" i="5"/>
  <c r="E53" i="5"/>
  <c r="I52" i="5"/>
  <c r="E52" i="5"/>
  <c r="I51" i="5"/>
  <c r="E51" i="5"/>
  <c r="I50" i="5"/>
  <c r="E50" i="5"/>
  <c r="I49" i="5"/>
  <c r="E49" i="5"/>
  <c r="H48" i="5"/>
  <c r="I48" i="5" s="1"/>
  <c r="G48" i="5"/>
  <c r="E48" i="5"/>
  <c r="I47" i="5"/>
  <c r="E47" i="5"/>
  <c r="D47" i="5"/>
  <c r="C47" i="5"/>
  <c r="I46" i="5"/>
  <c r="E46" i="5"/>
  <c r="I45" i="5"/>
  <c r="E45" i="5"/>
  <c r="H44" i="5"/>
  <c r="H69" i="5" s="1"/>
  <c r="G44" i="5"/>
  <c r="E44" i="5"/>
  <c r="D43" i="5"/>
  <c r="E43" i="5" s="1"/>
  <c r="C43" i="5"/>
  <c r="E42" i="5"/>
  <c r="I41" i="5"/>
  <c r="D41" i="5"/>
  <c r="C41" i="5"/>
  <c r="E41" i="5" s="1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I32" i="5"/>
  <c r="E32" i="5"/>
  <c r="I31" i="5"/>
  <c r="E31" i="5"/>
  <c r="I30" i="5"/>
  <c r="E30" i="5"/>
  <c r="I29" i="5"/>
  <c r="E29" i="5"/>
  <c r="H28" i="5"/>
  <c r="I28" i="5" s="1"/>
  <c r="G28" i="5"/>
  <c r="D28" i="5"/>
  <c r="C28" i="5"/>
  <c r="H27" i="5"/>
  <c r="G27" i="5"/>
  <c r="G42" i="5" s="1"/>
  <c r="E26" i="5"/>
  <c r="E25" i="5"/>
  <c r="E24" i="5"/>
  <c r="E23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H10" i="5"/>
  <c r="H7" i="5" s="1"/>
  <c r="H42" i="5" s="1"/>
  <c r="G10" i="5"/>
  <c r="E10" i="5"/>
  <c r="I9" i="5"/>
  <c r="E9" i="5"/>
  <c r="I8" i="5"/>
  <c r="D8" i="5"/>
  <c r="C8" i="5"/>
  <c r="G7" i="5"/>
  <c r="I7" i="5" s="1"/>
  <c r="D7" i="5"/>
  <c r="E69" i="4"/>
  <c r="E68" i="4"/>
  <c r="E67" i="4"/>
  <c r="E66" i="4"/>
  <c r="E65" i="4"/>
  <c r="E64" i="4"/>
  <c r="D63" i="4"/>
  <c r="C63" i="4"/>
  <c r="E63" i="4" s="1"/>
  <c r="E62" i="4"/>
  <c r="E61" i="4"/>
  <c r="D60" i="4"/>
  <c r="C60" i="4"/>
  <c r="E60" i="4" s="1"/>
  <c r="E59" i="4"/>
  <c r="E58" i="4"/>
  <c r="E57" i="4"/>
  <c r="E56" i="4"/>
  <c r="E55" i="4"/>
  <c r="E54" i="4"/>
  <c r="I53" i="4"/>
  <c r="E53" i="4"/>
  <c r="I52" i="4"/>
  <c r="E52" i="4"/>
  <c r="I51" i="4"/>
  <c r="E51" i="4"/>
  <c r="I50" i="4"/>
  <c r="E50" i="4"/>
  <c r="I49" i="4"/>
  <c r="E49" i="4"/>
  <c r="H48" i="4"/>
  <c r="G48" i="4"/>
  <c r="E48" i="4"/>
  <c r="I47" i="4"/>
  <c r="E47" i="4"/>
  <c r="D47" i="4"/>
  <c r="C47" i="4"/>
  <c r="I46" i="4"/>
  <c r="E46" i="4"/>
  <c r="I45" i="4"/>
  <c r="E45" i="4"/>
  <c r="H44" i="4"/>
  <c r="G44" i="4"/>
  <c r="I44" i="4" s="1"/>
  <c r="E44" i="4"/>
  <c r="D43" i="4"/>
  <c r="C43" i="4"/>
  <c r="E43" i="4" s="1"/>
  <c r="E42" i="4"/>
  <c r="I41" i="4"/>
  <c r="D41" i="4"/>
  <c r="D33" i="4" s="1"/>
  <c r="C41" i="4"/>
  <c r="I40" i="4"/>
  <c r="E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I32" i="4"/>
  <c r="E32" i="4"/>
  <c r="I31" i="4"/>
  <c r="E31" i="4"/>
  <c r="I30" i="4"/>
  <c r="E30" i="4"/>
  <c r="I29" i="4"/>
  <c r="E29" i="4"/>
  <c r="H28" i="4"/>
  <c r="H27" i="4" s="1"/>
  <c r="G28" i="4"/>
  <c r="D28" i="4"/>
  <c r="C28" i="4"/>
  <c r="E28" i="4" s="1"/>
  <c r="G27" i="4"/>
  <c r="I27" i="4" s="1"/>
  <c r="E26" i="4"/>
  <c r="E25" i="4"/>
  <c r="E24" i="4"/>
  <c r="E23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H10" i="4"/>
  <c r="H7" i="4" s="1"/>
  <c r="H42" i="4" s="1"/>
  <c r="G10" i="4"/>
  <c r="I10" i="4" s="1"/>
  <c r="E10" i="4"/>
  <c r="I9" i="4"/>
  <c r="E9" i="4"/>
  <c r="I8" i="4"/>
  <c r="D8" i="4"/>
  <c r="C8" i="4"/>
  <c r="E8" i="4" s="1"/>
  <c r="D7" i="4"/>
  <c r="E69" i="3"/>
  <c r="E68" i="3"/>
  <c r="E67" i="3"/>
  <c r="E66" i="3"/>
  <c r="E65" i="3"/>
  <c r="E64" i="3"/>
  <c r="D63" i="3"/>
  <c r="C63" i="3"/>
  <c r="E63" i="3" s="1"/>
  <c r="E62" i="3"/>
  <c r="E61" i="3"/>
  <c r="D60" i="3"/>
  <c r="C60" i="3"/>
  <c r="E60" i="3" s="1"/>
  <c r="E59" i="3"/>
  <c r="E58" i="3"/>
  <c r="E57" i="3"/>
  <c r="E56" i="3"/>
  <c r="E55" i="3"/>
  <c r="E54" i="3"/>
  <c r="I53" i="3"/>
  <c r="E53" i="3"/>
  <c r="I52" i="3"/>
  <c r="E52" i="3"/>
  <c r="I51" i="3"/>
  <c r="E51" i="3"/>
  <c r="I50" i="3"/>
  <c r="E50" i="3"/>
  <c r="I49" i="3"/>
  <c r="E49" i="3"/>
  <c r="H48" i="3"/>
  <c r="G48" i="3"/>
  <c r="I48" i="3" s="1"/>
  <c r="E48" i="3"/>
  <c r="I47" i="3"/>
  <c r="D47" i="3"/>
  <c r="C47" i="3"/>
  <c r="E47" i="3" s="1"/>
  <c r="I46" i="3"/>
  <c r="E46" i="3"/>
  <c r="I45" i="3"/>
  <c r="E45" i="3"/>
  <c r="H44" i="3"/>
  <c r="H69" i="3" s="1"/>
  <c r="G44" i="3"/>
  <c r="G69" i="3" s="1"/>
  <c r="I69" i="3" s="1"/>
  <c r="E44" i="3"/>
  <c r="D43" i="3"/>
  <c r="C43" i="3"/>
  <c r="E43" i="3" s="1"/>
  <c r="E42" i="3"/>
  <c r="I41" i="3"/>
  <c r="D41" i="3"/>
  <c r="C41" i="3"/>
  <c r="E41" i="3" s="1"/>
  <c r="I40" i="3"/>
  <c r="E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D33" i="3"/>
  <c r="D27" i="3" s="1"/>
  <c r="I32" i="3"/>
  <c r="E32" i="3"/>
  <c r="I31" i="3"/>
  <c r="E31" i="3"/>
  <c r="I30" i="3"/>
  <c r="E30" i="3"/>
  <c r="I29" i="3"/>
  <c r="E29" i="3"/>
  <c r="H28" i="3"/>
  <c r="H27" i="3" s="1"/>
  <c r="G28" i="3"/>
  <c r="I28" i="3" s="1"/>
  <c r="D28" i="3"/>
  <c r="C28" i="3"/>
  <c r="E28" i="3" s="1"/>
  <c r="E26" i="3"/>
  <c r="E25" i="3"/>
  <c r="E24" i="3"/>
  <c r="E23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H10" i="3"/>
  <c r="G10" i="3"/>
  <c r="I10" i="3" s="1"/>
  <c r="E10" i="3"/>
  <c r="I9" i="3"/>
  <c r="E9" i="3"/>
  <c r="I8" i="3"/>
  <c r="E8" i="3"/>
  <c r="D8" i="3"/>
  <c r="C8" i="3"/>
  <c r="H7" i="3"/>
  <c r="D7" i="3"/>
  <c r="C7" i="3"/>
  <c r="H69" i="2"/>
  <c r="E69" i="2"/>
  <c r="E68" i="2"/>
  <c r="E67" i="2"/>
  <c r="E66" i="2"/>
  <c r="E65" i="2"/>
  <c r="E64" i="2"/>
  <c r="E63" i="2"/>
  <c r="D63" i="2"/>
  <c r="C63" i="2"/>
  <c r="E62" i="2"/>
  <c r="E61" i="2"/>
  <c r="D60" i="2"/>
  <c r="C60" i="2"/>
  <c r="E60" i="2" s="1"/>
  <c r="E59" i="2"/>
  <c r="E58" i="2"/>
  <c r="E57" i="2"/>
  <c r="E56" i="2"/>
  <c r="E55" i="2"/>
  <c r="E54" i="2"/>
  <c r="I53" i="2"/>
  <c r="E53" i="2"/>
  <c r="I52" i="2"/>
  <c r="E52" i="2"/>
  <c r="I51" i="2"/>
  <c r="E51" i="2"/>
  <c r="I50" i="2"/>
  <c r="E50" i="2"/>
  <c r="I49" i="2"/>
  <c r="E49" i="2"/>
  <c r="I48" i="2"/>
  <c r="H48" i="2"/>
  <c r="G48" i="2"/>
  <c r="E48" i="2"/>
  <c r="I47" i="2"/>
  <c r="D47" i="2"/>
  <c r="C47" i="2"/>
  <c r="E47" i="2" s="1"/>
  <c r="I46" i="2"/>
  <c r="E46" i="2"/>
  <c r="I45" i="2"/>
  <c r="E45" i="2"/>
  <c r="I44" i="2"/>
  <c r="H44" i="2"/>
  <c r="G44" i="2"/>
  <c r="G69" i="2" s="1"/>
  <c r="I69" i="2" s="1"/>
  <c r="E44" i="2"/>
  <c r="E43" i="2"/>
  <c r="D43" i="2"/>
  <c r="C43" i="2"/>
  <c r="E42" i="2"/>
  <c r="I41" i="2"/>
  <c r="E41" i="2"/>
  <c r="D41" i="2"/>
  <c r="C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D33" i="2"/>
  <c r="C33" i="2"/>
  <c r="E33" i="2" s="1"/>
  <c r="I32" i="2"/>
  <c r="E32" i="2"/>
  <c r="I31" i="2"/>
  <c r="E31" i="2"/>
  <c r="I30" i="2"/>
  <c r="E30" i="2"/>
  <c r="I29" i="2"/>
  <c r="E29" i="2"/>
  <c r="H28" i="2"/>
  <c r="G28" i="2"/>
  <c r="I28" i="2" s="1"/>
  <c r="D28" i="2"/>
  <c r="D27" i="2" s="1"/>
  <c r="C28" i="2"/>
  <c r="E28" i="2" s="1"/>
  <c r="H27" i="2"/>
  <c r="E26" i="2"/>
  <c r="E25" i="2"/>
  <c r="E24" i="2"/>
  <c r="E23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H10" i="2"/>
  <c r="G10" i="2"/>
  <c r="E10" i="2"/>
  <c r="I9" i="2"/>
  <c r="E9" i="2"/>
  <c r="I8" i="2"/>
  <c r="D8" i="2"/>
  <c r="D7" i="2" s="1"/>
  <c r="C8" i="2"/>
  <c r="H7" i="2"/>
  <c r="G7" i="2"/>
  <c r="I7" i="2" s="1"/>
  <c r="C7" i="2"/>
  <c r="G69" i="1"/>
  <c r="I69" i="1" s="1"/>
  <c r="E69" i="1"/>
  <c r="E68" i="1"/>
  <c r="E67" i="1"/>
  <c r="E66" i="1"/>
  <c r="E65" i="1"/>
  <c r="E64" i="1"/>
  <c r="D63" i="1"/>
  <c r="C63" i="1"/>
  <c r="E62" i="1"/>
  <c r="E61" i="1"/>
  <c r="D60" i="1"/>
  <c r="C60" i="1"/>
  <c r="E59" i="1"/>
  <c r="E58" i="1"/>
  <c r="E57" i="1"/>
  <c r="E56" i="1"/>
  <c r="E55" i="1"/>
  <c r="E54" i="1"/>
  <c r="I53" i="1"/>
  <c r="E53" i="1"/>
  <c r="I52" i="1"/>
  <c r="E52" i="1"/>
  <c r="I51" i="1"/>
  <c r="E51" i="1"/>
  <c r="I50" i="1"/>
  <c r="E50" i="1"/>
  <c r="I49" i="1"/>
  <c r="E49" i="1"/>
  <c r="H48" i="1"/>
  <c r="I48" i="1" s="1"/>
  <c r="G48" i="1"/>
  <c r="E48" i="1"/>
  <c r="I47" i="1"/>
  <c r="E47" i="1"/>
  <c r="D47" i="1"/>
  <c r="C47" i="1"/>
  <c r="I46" i="1"/>
  <c r="E46" i="1"/>
  <c r="I45" i="1"/>
  <c r="E45" i="1"/>
  <c r="H44" i="1"/>
  <c r="H69" i="1" s="1"/>
  <c r="G44" i="1"/>
  <c r="E44" i="1"/>
  <c r="D43" i="1"/>
  <c r="E43" i="1" s="1"/>
  <c r="C43" i="1"/>
  <c r="E42" i="1"/>
  <c r="I41" i="1"/>
  <c r="D41" i="1"/>
  <c r="D33" i="1" s="1"/>
  <c r="C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I32" i="1"/>
  <c r="E32" i="1"/>
  <c r="I31" i="1"/>
  <c r="E31" i="1"/>
  <c r="I30" i="1"/>
  <c r="E30" i="1"/>
  <c r="I29" i="1"/>
  <c r="E29" i="1"/>
  <c r="I28" i="1"/>
  <c r="H28" i="1"/>
  <c r="D28" i="1"/>
  <c r="C28" i="1"/>
  <c r="H27" i="1"/>
  <c r="I27" i="1" s="1"/>
  <c r="E26" i="1"/>
  <c r="E25" i="1"/>
  <c r="E24" i="1"/>
  <c r="E23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H10" i="1"/>
  <c r="H7" i="1" s="1"/>
  <c r="G10" i="1"/>
  <c r="G7" i="1" s="1"/>
  <c r="G42" i="1" s="1"/>
  <c r="E10" i="1"/>
  <c r="I9" i="1"/>
  <c r="E9" i="1"/>
  <c r="I8" i="1"/>
  <c r="D8" i="1"/>
  <c r="D7" i="1" s="1"/>
  <c r="C8" i="1"/>
  <c r="H42" i="7" l="1"/>
  <c r="H70" i="7" s="1"/>
  <c r="I27" i="10"/>
  <c r="H42" i="8"/>
  <c r="H70" i="8" s="1"/>
  <c r="D27" i="9"/>
  <c r="D70" i="9" s="1"/>
  <c r="C27" i="11"/>
  <c r="C70" i="11"/>
  <c r="D27" i="11"/>
  <c r="H42" i="10"/>
  <c r="H70" i="10" s="1"/>
  <c r="C27" i="7"/>
  <c r="E27" i="7" s="1"/>
  <c r="D27" i="8"/>
  <c r="D70" i="8" s="1"/>
  <c r="I27" i="6"/>
  <c r="E28" i="6"/>
  <c r="D70" i="3"/>
  <c r="E28" i="5"/>
  <c r="E7" i="3"/>
  <c r="E60" i="1"/>
  <c r="C33" i="1"/>
  <c r="H42" i="2"/>
  <c r="H70" i="2" s="1"/>
  <c r="C27" i="2"/>
  <c r="E27" i="2" s="1"/>
  <c r="D70" i="2"/>
  <c r="E63" i="1"/>
  <c r="C27" i="1"/>
  <c r="H42" i="1"/>
  <c r="H70" i="1" s="1"/>
  <c r="E8" i="1"/>
  <c r="G70" i="1"/>
  <c r="I70" i="1" s="1"/>
  <c r="D27" i="1"/>
  <c r="E33" i="1"/>
  <c r="D27" i="4"/>
  <c r="D70" i="4" s="1"/>
  <c r="H70" i="5"/>
  <c r="H42" i="3"/>
  <c r="H70" i="3" s="1"/>
  <c r="D70" i="1"/>
  <c r="I7" i="1"/>
  <c r="E7" i="2"/>
  <c r="G27" i="2"/>
  <c r="I27" i="2" s="1"/>
  <c r="G7" i="3"/>
  <c r="C33" i="3"/>
  <c r="E33" i="3" s="1"/>
  <c r="I44" i="3"/>
  <c r="C7" i="4"/>
  <c r="E41" i="4"/>
  <c r="C33" i="4"/>
  <c r="E33" i="4" s="1"/>
  <c r="I48" i="4"/>
  <c r="I27" i="5"/>
  <c r="C33" i="5"/>
  <c r="C70" i="6"/>
  <c r="D33" i="6"/>
  <c r="D27" i="6" s="1"/>
  <c r="D70" i="6" s="1"/>
  <c r="G42" i="6"/>
  <c r="I44" i="6"/>
  <c r="E7" i="7"/>
  <c r="D70" i="7"/>
  <c r="E7" i="8"/>
  <c r="E41" i="8"/>
  <c r="C33" i="8"/>
  <c r="E33" i="8" s="1"/>
  <c r="G69" i="8"/>
  <c r="I69" i="8" s="1"/>
  <c r="I44" i="8"/>
  <c r="E60" i="8"/>
  <c r="E28" i="9"/>
  <c r="I28" i="9"/>
  <c r="I48" i="9"/>
  <c r="I69" i="5"/>
  <c r="H70" i="6"/>
  <c r="I7" i="7"/>
  <c r="E33" i="7"/>
  <c r="I28" i="8"/>
  <c r="G27" i="8"/>
  <c r="I27" i="8" s="1"/>
  <c r="I10" i="9"/>
  <c r="G7" i="9"/>
  <c r="E41" i="9"/>
  <c r="C33" i="9"/>
  <c r="E33" i="9" s="1"/>
  <c r="G42" i="10"/>
  <c r="I7" i="10"/>
  <c r="I10" i="1"/>
  <c r="E28" i="1"/>
  <c r="E41" i="1"/>
  <c r="I44" i="1"/>
  <c r="E8" i="2"/>
  <c r="I28" i="4"/>
  <c r="H69" i="4"/>
  <c r="H70" i="4" s="1"/>
  <c r="E8" i="5"/>
  <c r="C7" i="5"/>
  <c r="I10" i="5"/>
  <c r="D33" i="5"/>
  <c r="D27" i="5" s="1"/>
  <c r="D70" i="5" s="1"/>
  <c r="G70" i="5"/>
  <c r="I42" i="5"/>
  <c r="I44" i="5"/>
  <c r="E8" i="6"/>
  <c r="H69" i="9"/>
  <c r="H70" i="9" s="1"/>
  <c r="E8" i="10"/>
  <c r="C7" i="10"/>
  <c r="C7" i="1"/>
  <c r="G27" i="3"/>
  <c r="I27" i="3" s="1"/>
  <c r="G7" i="4"/>
  <c r="C27" i="4"/>
  <c r="G69" i="4"/>
  <c r="I69" i="4" s="1"/>
  <c r="E33" i="6"/>
  <c r="I69" i="6"/>
  <c r="I28" i="7"/>
  <c r="G27" i="7"/>
  <c r="I27" i="7" s="1"/>
  <c r="I10" i="8"/>
  <c r="G7" i="8"/>
  <c r="E28" i="8"/>
  <c r="E8" i="9"/>
  <c r="C7" i="9"/>
  <c r="G69" i="9"/>
  <c r="I69" i="9" s="1"/>
  <c r="D70" i="10"/>
  <c r="I69" i="10"/>
  <c r="E7" i="11"/>
  <c r="G27" i="11"/>
  <c r="I27" i="11" s="1"/>
  <c r="E28" i="10"/>
  <c r="E41" i="10"/>
  <c r="I44" i="10"/>
  <c r="E8" i="11"/>
  <c r="C27" i="8" l="1"/>
  <c r="C70" i="8" s="1"/>
  <c r="E70" i="8" s="1"/>
  <c r="G42" i="7"/>
  <c r="E27" i="11"/>
  <c r="D70" i="11"/>
  <c r="E70" i="11"/>
  <c r="G42" i="11"/>
  <c r="G70" i="11" s="1"/>
  <c r="I70" i="11" s="1"/>
  <c r="C70" i="7"/>
  <c r="E70" i="7" s="1"/>
  <c r="E27" i="4"/>
  <c r="G42" i="2"/>
  <c r="I42" i="2" s="1"/>
  <c r="C70" i="2"/>
  <c r="E70" i="2" s="1"/>
  <c r="E27" i="1"/>
  <c r="I42" i="1"/>
  <c r="E7" i="9"/>
  <c r="G42" i="8"/>
  <c r="I7" i="8"/>
  <c r="C70" i="10"/>
  <c r="E70" i="10" s="1"/>
  <c r="E7" i="10"/>
  <c r="G70" i="10"/>
  <c r="I70" i="10" s="1"/>
  <c r="I42" i="10"/>
  <c r="E27" i="6"/>
  <c r="C27" i="5"/>
  <c r="E27" i="5" s="1"/>
  <c r="E33" i="5"/>
  <c r="C27" i="3"/>
  <c r="I7" i="4"/>
  <c r="G42" i="4"/>
  <c r="E7" i="5"/>
  <c r="G70" i="7"/>
  <c r="I70" i="7" s="1"/>
  <c r="I42" i="7"/>
  <c r="C27" i="9"/>
  <c r="E27" i="9" s="1"/>
  <c r="G70" i="6"/>
  <c r="I70" i="6" s="1"/>
  <c r="I42" i="6"/>
  <c r="E7" i="4"/>
  <c r="C70" i="4"/>
  <c r="E70" i="4" s="1"/>
  <c r="G42" i="3"/>
  <c r="I7" i="3"/>
  <c r="E27" i="8"/>
  <c r="I70" i="5"/>
  <c r="G70" i="2"/>
  <c r="I70" i="2" s="1"/>
  <c r="E7" i="1"/>
  <c r="C70" i="1"/>
  <c r="E70" i="1" s="1"/>
  <c r="I7" i="9"/>
  <c r="G42" i="9"/>
  <c r="E70" i="6"/>
  <c r="I42" i="11" l="1"/>
  <c r="C70" i="5"/>
  <c r="E70" i="5" s="1"/>
  <c r="G70" i="3"/>
  <c r="I70" i="3" s="1"/>
  <c r="I42" i="3"/>
  <c r="C70" i="9"/>
  <c r="E70" i="9" s="1"/>
  <c r="G70" i="9"/>
  <c r="I70" i="9" s="1"/>
  <c r="I42" i="9"/>
  <c r="G70" i="4"/>
  <c r="I70" i="4" s="1"/>
  <c r="I42" i="4"/>
  <c r="E27" i="3"/>
  <c r="C70" i="3"/>
  <c r="E70" i="3" s="1"/>
  <c r="G70" i="8"/>
  <c r="I70" i="8" s="1"/>
  <c r="I42" i="8"/>
</calcChain>
</file>

<file path=xl/sharedStrings.xml><?xml version="1.0" encoding="utf-8"?>
<sst xmlns="http://schemas.openxmlformats.org/spreadsheetml/2006/main" count="1517" uniqueCount="146">
  <si>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</si>
  <si>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貸借対照表</t>
    <phoneticPr fontId="5"/>
  </si>
  <si>
    <t>令和3年3月31日現在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</si>
  <si>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</si>
  <si>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</si>
  <si>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</si>
  <si>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</si>
  <si>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</si>
  <si>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</si>
  <si>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</si>
  <si>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</si>
  <si>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</si>
  <si>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</si>
  <si>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</si>
  <si>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その他の未払金</t>
  </si>
  <si>
    <t>　　普通預金(一般)</t>
  </si>
  <si>
    <t>　１年以内返済予定設備資金借入金</t>
  </si>
  <si>
    <t>　　普通預金(就労支援)</t>
  </si>
  <si>
    <t>　　1年以内返済－借入金　福祉医療機構</t>
  </si>
  <si>
    <t>　　本部預け預金</t>
  </si>
  <si>
    <t>　　1年以内返済－借入金　静岡信用金庫</t>
  </si>
  <si>
    <t>　有価証券</t>
  </si>
  <si>
    <t>　　1年以内返済－借入金　静岡銀行</t>
  </si>
  <si>
    <t>　事業未収金</t>
  </si>
  <si>
    <t>　未払費用</t>
  </si>
  <si>
    <t>　未収金</t>
  </si>
  <si>
    <t>　預り金</t>
  </si>
  <si>
    <t>　未収補助金</t>
  </si>
  <si>
    <t>　職員預り金</t>
  </si>
  <si>
    <t>　未収収益</t>
  </si>
  <si>
    <t>　前受金</t>
  </si>
  <si>
    <t>　商品・製品</t>
  </si>
  <si>
    <t>　前受収益</t>
  </si>
  <si>
    <t>　原材料</t>
  </si>
  <si>
    <t>　賞与引当金</t>
  </si>
  <si>
    <t>　立替金</t>
  </si>
  <si>
    <t>　事業所預り金</t>
  </si>
  <si>
    <t>　前払金</t>
  </si>
  <si>
    <t>　未払消費税</t>
  </si>
  <si>
    <t>　前払費用</t>
  </si>
  <si>
    <t>　仮払金</t>
  </si>
  <si>
    <t>　その他の流動資産</t>
  </si>
  <si>
    <t>　徴収不能引当金</t>
  </si>
  <si>
    <t>　本部預け預金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</si>
  <si>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</si>
  <si>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</si>
  <si>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</si>
  <si>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</si>
  <si>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</si>
  <si>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</si>
  <si>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</si>
  <si>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</si>
  <si>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</si>
  <si>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</si>
  <si>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</si>
  <si>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</si>
  <si>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その他の固定資産</t>
  </si>
  <si>
    <t>　リース債務</t>
  </si>
  <si>
    <t>　役員等長期借入金</t>
  </si>
  <si>
    <t>　事業区分間長期借入金</t>
  </si>
  <si>
    <t>　構築物</t>
  </si>
  <si>
    <t>　拠点区分間長期借入金</t>
  </si>
  <si>
    <t>　車輌運搬具</t>
  </si>
  <si>
    <t>　退職給付引当金</t>
  </si>
  <si>
    <t>　器具及び備品</t>
  </si>
  <si>
    <t>　役員退職慰労引当金</t>
  </si>
  <si>
    <t>　建設仮勘定</t>
  </si>
  <si>
    <t>　長期未払金</t>
  </si>
  <si>
    <t>　権利</t>
  </si>
  <si>
    <t>　長期預り金</t>
  </si>
  <si>
    <t>　その他の固定負債</t>
  </si>
  <si>
    <t>　　出資金　静岡信用/長谷</t>
  </si>
  <si>
    <t>負債の部合計</t>
  </si>
  <si>
    <t>　差入保証金</t>
  </si>
  <si>
    <t>純資産の部</t>
  </si>
  <si>
    <t>　　敷金</t>
  </si>
  <si>
    <t>基本金</t>
  </si>
  <si>
    <t>　　建設協力金</t>
  </si>
  <si>
    <t>　第一号基本金</t>
  </si>
  <si>
    <t>　長期前払費用</t>
  </si>
  <si>
    <t>　第三号基本金</t>
  </si>
  <si>
    <t>　施設充実積立預金</t>
  </si>
  <si>
    <t>国庫補助金等特別積立金</t>
  </si>
  <si>
    <t>　　施設充実積立預金　安倍川</t>
  </si>
  <si>
    <t>その他の積立金</t>
  </si>
  <si>
    <t>　　施設充実積立預金　古庄</t>
  </si>
  <si>
    <t>　施設充実積立金</t>
  </si>
  <si>
    <t>　　施設充実積立預金　たけみ</t>
  </si>
  <si>
    <t>　設備等整備積立金</t>
  </si>
  <si>
    <t>　　施設充実積立預金　あおい</t>
  </si>
  <si>
    <t>　基盤整備積立金</t>
  </si>
  <si>
    <t>　　施設充実積立預金　川原</t>
  </si>
  <si>
    <t>次期繰越活動増減差額</t>
  </si>
  <si>
    <t>　　施設充実積立預金　ﾌｧｰﾑ</t>
  </si>
  <si>
    <t>（うち当期活動増減差額）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</si>
  <si>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</si>
  <si>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</si>
  <si>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</si>
  <si>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</si>
  <si>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</si>
  <si>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</si>
  <si>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設備等整備積立預金</t>
  </si>
  <si>
    <t>　　設備整備・工賃変動積立金　川原</t>
  </si>
  <si>
    <t>　　設備整備・工賃変動積立金　ﾌｧｰﾑ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</si>
  <si>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</si>
  <si>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</si>
  <si>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</si>
  <si>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</si>
  <si>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</si>
  <si>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</si>
  <si>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</si>
  <si>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</si>
  <si>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</si>
  <si>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  貸借対照表</t>
    <phoneticPr fontId="5"/>
  </si>
  <si>
    <t>ラポール古庄  貸借対照表</t>
    <phoneticPr fontId="5"/>
  </si>
  <si>
    <t>ラポールたけみ  貸借対照表</t>
    <phoneticPr fontId="5"/>
  </si>
  <si>
    <t>ラポールあおい  貸借対照表</t>
    <phoneticPr fontId="5"/>
  </si>
  <si>
    <t>ラポール川原  貸借対照表</t>
    <phoneticPr fontId="5"/>
  </si>
  <si>
    <t>ラポール・ファーム  貸借対照表</t>
    <phoneticPr fontId="5"/>
  </si>
  <si>
    <t>ラポール・チャクラ  貸借対照表</t>
    <phoneticPr fontId="5"/>
  </si>
  <si>
    <t>ラポール・タスカ  貸借対照表</t>
    <phoneticPr fontId="5"/>
  </si>
  <si>
    <t>チャイム  貸借対照表</t>
    <phoneticPr fontId="5"/>
  </si>
  <si>
    <t>ラポールみなみ  貸借対照表</t>
    <phoneticPr fontId="5"/>
  </si>
  <si>
    <t>第三号第一様式（第二十七条第四項関係）</t>
    <phoneticPr fontId="4"/>
  </si>
  <si>
    <t>法人単位貸借対照表</t>
    <phoneticPr fontId="5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</si>
  <si>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</si>
  <si>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5"/>
  </si>
  <si>
    <t>勘定科目</t>
    <rPh sb="0" eb="2">
      <t>カンジョウ</t>
    </rPh>
    <rPh sb="2" eb="4">
      <t>カモク</t>
    </rPh>
    <phoneticPr fontId="5"/>
  </si>
  <si>
    <t>法人本部</t>
    <phoneticPr fontId="5"/>
  </si>
  <si>
    <t>ラポール安倍川</t>
    <phoneticPr fontId="5"/>
  </si>
  <si>
    <t>ラポール古庄</t>
    <phoneticPr fontId="5"/>
  </si>
  <si>
    <t>ラポールたけみ</t>
    <phoneticPr fontId="5"/>
  </si>
  <si>
    <t>ラポールあおい</t>
    <phoneticPr fontId="5"/>
  </si>
  <si>
    <t>ラポール川原</t>
    <phoneticPr fontId="5"/>
  </si>
  <si>
    <t>ラポール・ファーム</t>
    <phoneticPr fontId="5"/>
  </si>
  <si>
    <t>ラポール・チャクラ</t>
    <phoneticPr fontId="5"/>
  </si>
  <si>
    <t>ラポール・タスカ</t>
    <phoneticPr fontId="5"/>
  </si>
  <si>
    <t>チャイム</t>
    <phoneticPr fontId="5"/>
  </si>
  <si>
    <t>ラポールみなみ</t>
    <phoneticPr fontId="5"/>
  </si>
  <si>
    <t>ラポール・フレンズ</t>
    <phoneticPr fontId="5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</si>
  <si>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</si>
  <si>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</si>
  <si>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</si>
  <si>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</si>
  <si>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負債の部</t>
  </si>
  <si>
    <t>社会福祉法人　静岡手をつなぐ育成の会</t>
    <rPh sb="0" eb="6">
      <t>シャカイフクシホウジン</t>
    </rPh>
    <rPh sb="7" eb="10">
      <t>シズオカテ</t>
    </rPh>
    <rPh sb="14" eb="16">
      <t>イクセイ</t>
    </rPh>
    <rPh sb="17" eb="1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</si>
</sst>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 shrinkToFit="1"/>
    </xf>
    <xf numFmtId="176" fontId="10" fillId="0" borderId="4" xfId="0" applyNumberFormat="1" applyFont="1" applyBorder="1" applyProtection="1">
      <alignment vertical="center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49" fontId="8" fillId="0" borderId="4" xfId="2" applyNumberFormat="1" applyFont="1" applyBorder="1" applyAlignment="1">
      <alignment horizontal="center" vertical="center" wrapText="1" shrinkToFit="1"/>
    </xf>
    <xf numFmtId="49" fontId="8" fillId="0" borderId="4" xfId="2" applyNumberFormat="1" applyFont="1" applyBorder="1" applyAlignment="1">
      <alignment horizontal="center" vertical="center" wrapText="1"/>
    </xf>
    <xf numFmtId="176" fontId="10" fillId="0" borderId="4" xfId="1" applyNumberFormat="1" applyFont="1" applyBorder="1" applyAlignment="1" applyProtection="1">
      <alignment vertical="center"/>
      <protection locked="0"/>
    </xf>
    <xf numFmtId="0" fontId="8" fillId="0" borderId="4" xfId="1" applyFont="1" applyBorder="1">
      <alignment horizontal="left" vertical="top"/>
    </xf>
    <xf numFmtId="176" fontId="10" fillId="0" borderId="4" xfId="1" applyNumberFormat="1" applyFont="1" applyBorder="1" applyAlignment="1" applyProtection="1">
      <alignment vertical="top"/>
      <protection locked="0"/>
    </xf>
    <xf numFmtId="0" fontId="8" fillId="0" borderId="5" xfId="1" applyFont="1" applyBorder="1">
      <alignment horizontal="left" vertical="top"/>
    </xf>
    <xf numFmtId="176" fontId="10" fillId="0" borderId="5" xfId="1" applyNumberFormat="1" applyFont="1" applyBorder="1" applyAlignment="1" applyProtection="1">
      <alignment vertical="top"/>
      <protection locked="0"/>
    </xf>
    <xf numFmtId="0" fontId="8" fillId="0" borderId="6" xfId="1" applyFont="1" applyBorder="1">
      <alignment horizontal="left" vertical="top"/>
    </xf>
    <xf numFmtId="176" fontId="10" fillId="0" borderId="6" xfId="1" applyNumberFormat="1" applyFont="1" applyBorder="1" applyAlignment="1" applyProtection="1">
      <alignment vertical="top"/>
      <protection locked="0"/>
    </xf>
    <xf numFmtId="0" fontId="8" fillId="0" borderId="7" xfId="1" applyFont="1" applyBorder="1">
      <alignment horizontal="left" vertical="top"/>
    </xf>
    <xf numFmtId="176" fontId="10" fillId="0" borderId="7" xfId="1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3">
    <cellStyle name="標準" xfId="0" builtinId="0"/>
    <cellStyle name="標準 2" xfId="1" xr:uid="{14EBB915-C297-4836-B36A-C54842A85130}"/>
    <cellStyle name="標準 3" xfId="2" xr:uid="{AC86FF86-45DA-4D78-8069-8D6F1F6E2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FE5F-3FA0-4AE3-B2A0-6AADEB110B2C}">
  <sheetPr>
    <pageSetUpPr fitToPage="1"/>
  </sheetPr>
  <dimension ref="B1:I48"/>
  <sheetViews>
    <sheetView tabSelected="1" workbookViewId="0">
      <selection activeCell="G31" sqref="G31"/>
    </sheetView>
  </sheetViews>
  <sheetFormatPr defaultRowHeight="18.7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42" t="s">
        <v>145</v>
      </c>
      <c r="C2" s="1"/>
      <c r="D2" s="1"/>
      <c r="E2" s="1"/>
      <c r="F2" s="1"/>
      <c r="G2" s="1"/>
      <c r="H2" s="2"/>
      <c r="I2" s="2" t="s">
        <v>123</v>
      </c>
    </row>
    <row r="3" spans="2:9" ht="21">
      <c r="B3" s="34" t="s">
        <v>124</v>
      </c>
      <c r="C3" s="34"/>
      <c r="D3" s="34"/>
      <c r="E3" s="34"/>
      <c r="F3" s="34"/>
      <c r="G3" s="34"/>
      <c r="H3" s="34"/>
      <c r="I3" s="34"/>
    </row>
    <row r="4" spans="2:9" ht="21">
      <c r="B4" s="18"/>
      <c r="C4" s="3"/>
      <c r="D4" s="1"/>
      <c r="E4" s="1"/>
      <c r="F4" s="1"/>
      <c r="G4" s="1"/>
      <c r="H4" s="1"/>
      <c r="I4" s="1"/>
    </row>
    <row r="5" spans="2:9" ht="21">
      <c r="B5" s="35" t="s">
        <v>2</v>
      </c>
      <c r="C5" s="35"/>
      <c r="D5" s="35"/>
      <c r="E5" s="35"/>
      <c r="F5" s="35"/>
      <c r="G5" s="35"/>
      <c r="H5" s="35"/>
      <c r="I5" s="35"/>
    </row>
    <row r="6" spans="2:9">
      <c r="B6" s="4"/>
      <c r="C6" s="1"/>
      <c r="D6" s="1"/>
      <c r="E6" s="1"/>
      <c r="F6" s="1"/>
      <c r="G6" s="1"/>
      <c r="H6" s="1"/>
      <c r="I6" s="5" t="s">
        <v>3</v>
      </c>
    </row>
    <row r="7" spans="2:9">
      <c r="B7" s="36" t="s">
        <v>4</v>
      </c>
      <c r="C7" s="37"/>
      <c r="D7" s="37"/>
      <c r="E7" s="38"/>
      <c r="F7" s="36" t="s">
        <v>5</v>
      </c>
      <c r="G7" s="37"/>
      <c r="H7" s="37"/>
      <c r="I7" s="38"/>
    </row>
    <row r="8" spans="2:9">
      <c r="B8" s="6"/>
      <c r="C8" s="6" t="s">
        <v>6</v>
      </c>
      <c r="D8" s="6" t="s">
        <v>7</v>
      </c>
      <c r="E8" s="6" t="s">
        <v>8</v>
      </c>
      <c r="F8" s="7"/>
      <c r="G8" s="6" t="s">
        <v>6</v>
      </c>
      <c r="H8" s="6" t="s">
        <v>7</v>
      </c>
      <c r="I8" s="6" t="s">
        <v>8</v>
      </c>
    </row>
    <row r="9" spans="2:9">
      <c r="B9" s="8" t="s">
        <v>9</v>
      </c>
      <c r="C9" s="9">
        <f>+C10+C11+C12+C13+C14+C15+C16+C17+C18+C19+C20+C21+C22-ABS(C23)+C24</f>
        <v>130824959</v>
      </c>
      <c r="D9" s="19">
        <f>+D10+D11+D12+D13+D14+D15+D16+D17+D18+D19+D20+D21+D22-ABS(D23)+D24</f>
        <v>124080799</v>
      </c>
      <c r="E9" s="9">
        <f>C9-D9</f>
        <v>6744160</v>
      </c>
      <c r="F9" s="8" t="s">
        <v>10</v>
      </c>
      <c r="G9" s="9">
        <f>+G10+G11+G12+G13+G14+G15+G16+G17+G18+G19+G20</f>
        <v>42696413</v>
      </c>
      <c r="H9" s="19">
        <f>+H10+H11+H12+H13+H14+H15+H16+H17+H18+H19+H20</f>
        <v>43625977</v>
      </c>
      <c r="I9" s="9">
        <f>G9-H9</f>
        <v>-929564</v>
      </c>
    </row>
    <row r="10" spans="2:9">
      <c r="B10" s="10" t="s">
        <v>11</v>
      </c>
      <c r="C10" s="11">
        <v>56683607</v>
      </c>
      <c r="D10" s="20">
        <v>45653127</v>
      </c>
      <c r="E10" s="11">
        <f t="shared" ref="E10:E48" si="0">C10-D10</f>
        <v>11030480</v>
      </c>
      <c r="F10" s="12" t="s">
        <v>12</v>
      </c>
      <c r="G10" s="13"/>
      <c r="H10" s="21"/>
      <c r="I10" s="13">
        <f t="shared" ref="I10:I48" si="1">G10-H10</f>
        <v>0</v>
      </c>
    </row>
    <row r="11" spans="2:9">
      <c r="B11" s="12" t="s">
        <v>21</v>
      </c>
      <c r="C11" s="13"/>
      <c r="D11" s="21"/>
      <c r="E11" s="13">
        <f t="shared" si="0"/>
        <v>0</v>
      </c>
      <c r="F11" s="12" t="s">
        <v>14</v>
      </c>
      <c r="G11" s="13">
        <v>40476</v>
      </c>
      <c r="H11" s="21">
        <v>90857</v>
      </c>
      <c r="I11" s="13">
        <f t="shared" si="1"/>
        <v>-50381</v>
      </c>
    </row>
    <row r="12" spans="2:9">
      <c r="B12" s="12" t="s">
        <v>23</v>
      </c>
      <c r="C12" s="13">
        <v>60225232</v>
      </c>
      <c r="D12" s="21">
        <v>58807541</v>
      </c>
      <c r="E12" s="13">
        <f t="shared" si="0"/>
        <v>1417691</v>
      </c>
      <c r="F12" s="12" t="s">
        <v>16</v>
      </c>
      <c r="G12" s="13">
        <v>12984000</v>
      </c>
      <c r="H12" s="21">
        <v>12984000</v>
      </c>
      <c r="I12" s="13">
        <f t="shared" si="1"/>
        <v>0</v>
      </c>
    </row>
    <row r="13" spans="2:9">
      <c r="B13" s="12" t="s">
        <v>25</v>
      </c>
      <c r="C13" s="13">
        <v>49410</v>
      </c>
      <c r="D13" s="21">
        <v>3200</v>
      </c>
      <c r="E13" s="13">
        <f t="shared" si="0"/>
        <v>46210</v>
      </c>
      <c r="F13" s="12" t="s">
        <v>24</v>
      </c>
      <c r="G13" s="13">
        <v>1143601</v>
      </c>
      <c r="H13" s="21">
        <v>1111064</v>
      </c>
      <c r="I13" s="13">
        <f t="shared" si="1"/>
        <v>32537</v>
      </c>
    </row>
    <row r="14" spans="2:9">
      <c r="B14" s="12" t="s">
        <v>27</v>
      </c>
      <c r="C14" s="13">
        <v>1586000</v>
      </c>
      <c r="D14" s="21">
        <v>4309200</v>
      </c>
      <c r="E14" s="13">
        <f t="shared" si="0"/>
        <v>-2723200</v>
      </c>
      <c r="F14" s="12" t="s">
        <v>26</v>
      </c>
      <c r="G14" s="13">
        <v>596090</v>
      </c>
      <c r="H14" s="21">
        <v>337803</v>
      </c>
      <c r="I14" s="13">
        <f t="shared" si="1"/>
        <v>258287</v>
      </c>
    </row>
    <row r="15" spans="2:9">
      <c r="B15" s="12" t="s">
        <v>29</v>
      </c>
      <c r="C15" s="13">
        <v>375483</v>
      </c>
      <c r="D15" s="21">
        <v>1618895</v>
      </c>
      <c r="E15" s="13">
        <f t="shared" si="0"/>
        <v>-1243412</v>
      </c>
      <c r="F15" s="12" t="s">
        <v>28</v>
      </c>
      <c r="G15" s="13">
        <v>839832</v>
      </c>
      <c r="H15" s="21">
        <v>862911</v>
      </c>
      <c r="I15" s="13">
        <f t="shared" si="1"/>
        <v>-23079</v>
      </c>
    </row>
    <row r="16" spans="2:9">
      <c r="B16" s="12" t="s">
        <v>31</v>
      </c>
      <c r="C16" s="13">
        <v>2121357</v>
      </c>
      <c r="D16" s="21">
        <v>1903503</v>
      </c>
      <c r="E16" s="13">
        <f t="shared" si="0"/>
        <v>217854</v>
      </c>
      <c r="F16" s="12" t="s">
        <v>30</v>
      </c>
      <c r="G16" s="13"/>
      <c r="H16" s="21"/>
      <c r="I16" s="13">
        <f t="shared" si="1"/>
        <v>0</v>
      </c>
    </row>
    <row r="17" spans="2:9">
      <c r="B17" s="12" t="s">
        <v>33</v>
      </c>
      <c r="C17" s="13">
        <v>770656</v>
      </c>
      <c r="D17" s="21">
        <v>834791</v>
      </c>
      <c r="E17" s="13">
        <f t="shared" si="0"/>
        <v>-64135</v>
      </c>
      <c r="F17" s="12" t="s">
        <v>32</v>
      </c>
      <c r="G17" s="13"/>
      <c r="H17" s="21"/>
      <c r="I17" s="13">
        <f t="shared" si="1"/>
        <v>0</v>
      </c>
    </row>
    <row r="18" spans="2:9">
      <c r="B18" s="12" t="s">
        <v>35</v>
      </c>
      <c r="C18" s="13"/>
      <c r="D18" s="21"/>
      <c r="E18" s="13">
        <f t="shared" si="0"/>
        <v>0</v>
      </c>
      <c r="F18" s="12" t="s">
        <v>34</v>
      </c>
      <c r="G18" s="13">
        <v>18149100</v>
      </c>
      <c r="H18" s="21">
        <v>17263500</v>
      </c>
      <c r="I18" s="13">
        <f t="shared" si="1"/>
        <v>885600</v>
      </c>
    </row>
    <row r="19" spans="2:9">
      <c r="B19" s="12" t="s">
        <v>37</v>
      </c>
      <c r="C19" s="13"/>
      <c r="D19" s="21"/>
      <c r="E19" s="13">
        <f t="shared" si="0"/>
        <v>0</v>
      </c>
      <c r="F19" s="12" t="s">
        <v>36</v>
      </c>
      <c r="G19" s="13">
        <v>8285214</v>
      </c>
      <c r="H19" s="21">
        <v>10222542</v>
      </c>
      <c r="I19" s="13">
        <f t="shared" si="1"/>
        <v>-1937328</v>
      </c>
    </row>
    <row r="20" spans="2:9">
      <c r="B20" s="12" t="s">
        <v>39</v>
      </c>
      <c r="C20" s="13">
        <v>728000</v>
      </c>
      <c r="D20" s="21">
        <v>728000</v>
      </c>
      <c r="E20" s="13">
        <f t="shared" si="0"/>
        <v>0</v>
      </c>
      <c r="F20" s="12" t="s">
        <v>38</v>
      </c>
      <c r="G20" s="13">
        <v>658100</v>
      </c>
      <c r="H20" s="21">
        <v>753300</v>
      </c>
      <c r="I20" s="13">
        <f t="shared" si="1"/>
        <v>-95200</v>
      </c>
    </row>
    <row r="21" spans="2:9" hidden="1">
      <c r="B21" s="12" t="s">
        <v>40</v>
      </c>
      <c r="C21" s="13"/>
      <c r="D21" s="21"/>
      <c r="E21" s="13">
        <f t="shared" si="0"/>
        <v>0</v>
      </c>
      <c r="F21" s="12"/>
      <c r="G21" s="13"/>
      <c r="H21" s="13"/>
      <c r="I21" s="13"/>
    </row>
    <row r="22" spans="2:9" hidden="1">
      <c r="B22" s="12" t="s">
        <v>41</v>
      </c>
      <c r="C22" s="13"/>
      <c r="D22" s="21"/>
      <c r="E22" s="13">
        <f t="shared" si="0"/>
        <v>0</v>
      </c>
      <c r="F22" s="12"/>
      <c r="G22" s="13"/>
      <c r="H22" s="13"/>
      <c r="I22" s="13"/>
    </row>
    <row r="23" spans="2:9" hidden="1">
      <c r="B23" s="12" t="s">
        <v>42</v>
      </c>
      <c r="C23" s="13"/>
      <c r="D23" s="21"/>
      <c r="E23" s="13">
        <f t="shared" si="0"/>
        <v>0</v>
      </c>
      <c r="F23" s="12"/>
      <c r="G23" s="13"/>
      <c r="H23" s="13"/>
      <c r="I23" s="13"/>
    </row>
    <row r="24" spans="2:9">
      <c r="B24" s="12" t="s">
        <v>43</v>
      </c>
      <c r="C24" s="13">
        <v>8285214</v>
      </c>
      <c r="D24" s="21">
        <v>10222542</v>
      </c>
      <c r="E24" s="13">
        <f t="shared" si="0"/>
        <v>-1937328</v>
      </c>
      <c r="F24" s="12"/>
      <c r="G24" s="13"/>
      <c r="H24" s="13"/>
      <c r="I24" s="13"/>
    </row>
    <row r="25" spans="2:9">
      <c r="B25" s="8" t="s">
        <v>44</v>
      </c>
      <c r="C25" s="9">
        <f>+C26 +C31</f>
        <v>510764594</v>
      </c>
      <c r="D25" s="19">
        <f>+D26 +D31</f>
        <v>520121274</v>
      </c>
      <c r="E25" s="9">
        <f t="shared" si="0"/>
        <v>-9356680</v>
      </c>
      <c r="F25" s="8" t="s">
        <v>45</v>
      </c>
      <c r="G25" s="9">
        <f>+G26+G27+G28+G29+G30+G31+G32+G33+G34</f>
        <v>153978000</v>
      </c>
      <c r="H25" s="19">
        <f>+H26+H27+H28+H29+H30+H31+H32+H33+H34</f>
        <v>166962000</v>
      </c>
      <c r="I25" s="9">
        <f t="shared" si="1"/>
        <v>-12984000</v>
      </c>
    </row>
    <row r="26" spans="2:9">
      <c r="B26" s="8" t="s">
        <v>46</v>
      </c>
      <c r="C26" s="9">
        <f>+C27+C28+C29+C30</f>
        <v>255970758</v>
      </c>
      <c r="D26" s="19">
        <f>+D27+D28+D29+D30</f>
        <v>265398027</v>
      </c>
      <c r="E26" s="9">
        <f t="shared" si="0"/>
        <v>-9427269</v>
      </c>
      <c r="F26" s="10" t="s">
        <v>47</v>
      </c>
      <c r="G26" s="11">
        <v>153978000</v>
      </c>
      <c r="H26" s="20">
        <v>166962000</v>
      </c>
      <c r="I26" s="11">
        <f t="shared" si="1"/>
        <v>-12984000</v>
      </c>
    </row>
    <row r="27" spans="2:9">
      <c r="B27" s="10" t="s">
        <v>48</v>
      </c>
      <c r="C27" s="11">
        <v>57299000</v>
      </c>
      <c r="D27" s="20">
        <v>57299000</v>
      </c>
      <c r="E27" s="11">
        <f t="shared" si="0"/>
        <v>0</v>
      </c>
      <c r="F27" s="12" t="s">
        <v>55</v>
      </c>
      <c r="G27" s="13"/>
      <c r="H27" s="21"/>
      <c r="I27" s="13">
        <f t="shared" si="1"/>
        <v>0</v>
      </c>
    </row>
    <row r="28" spans="2:9">
      <c r="B28" s="12" t="s">
        <v>50</v>
      </c>
      <c r="C28" s="13">
        <v>195671758</v>
      </c>
      <c r="D28" s="21">
        <v>205099027</v>
      </c>
      <c r="E28" s="13">
        <f t="shared" si="0"/>
        <v>-9427269</v>
      </c>
      <c r="F28" s="12" t="s">
        <v>57</v>
      </c>
      <c r="G28" s="13"/>
      <c r="H28" s="21"/>
      <c r="I28" s="13">
        <f t="shared" si="1"/>
        <v>0</v>
      </c>
    </row>
    <row r="29" spans="2:9">
      <c r="B29" s="12" t="s">
        <v>52</v>
      </c>
      <c r="C29" s="13">
        <v>3000000</v>
      </c>
      <c r="D29" s="21">
        <v>3000000</v>
      </c>
      <c r="E29" s="13">
        <f t="shared" si="0"/>
        <v>0</v>
      </c>
      <c r="F29" s="12" t="s">
        <v>58</v>
      </c>
      <c r="G29" s="13"/>
      <c r="H29" s="21"/>
      <c r="I29" s="13">
        <f t="shared" si="1"/>
        <v>0</v>
      </c>
    </row>
    <row r="30" spans="2:9" hidden="1">
      <c r="B30" s="12" t="s">
        <v>54</v>
      </c>
      <c r="C30" s="13"/>
      <c r="D30" s="21"/>
      <c r="E30" s="13">
        <f t="shared" si="0"/>
        <v>0</v>
      </c>
      <c r="F30" s="12" t="s">
        <v>63</v>
      </c>
      <c r="G30" s="13"/>
      <c r="H30" s="21"/>
      <c r="I30" s="13">
        <f t="shared" si="1"/>
        <v>0</v>
      </c>
    </row>
    <row r="31" spans="2:9">
      <c r="B31" s="8" t="s">
        <v>56</v>
      </c>
      <c r="C31" s="9">
        <f>+C32+C33+C34+C35+C36+C37+C38+C39+C40+C41+C42+C43+C44-ABS(C45)</f>
        <v>254793836</v>
      </c>
      <c r="D31" s="19">
        <f>+D32+D33+D34+D35+D36+D37+D38+D39+D40+D41+D42+D43+D44-ABS(D45)</f>
        <v>254723247</v>
      </c>
      <c r="E31" s="9">
        <f t="shared" si="0"/>
        <v>70589</v>
      </c>
      <c r="F31" s="12" t="s">
        <v>65</v>
      </c>
      <c r="G31" s="13"/>
      <c r="H31" s="21"/>
      <c r="I31" s="13">
        <f t="shared" si="1"/>
        <v>0</v>
      </c>
    </row>
    <row r="32" spans="2:9">
      <c r="B32" s="10" t="s">
        <v>48</v>
      </c>
      <c r="C32" s="11">
        <v>131842630</v>
      </c>
      <c r="D32" s="20">
        <v>131842630</v>
      </c>
      <c r="E32" s="11">
        <f t="shared" si="0"/>
        <v>0</v>
      </c>
      <c r="F32" s="12" t="s">
        <v>67</v>
      </c>
      <c r="G32" s="13"/>
      <c r="H32" s="21"/>
      <c r="I32" s="13">
        <f t="shared" si="1"/>
        <v>0</v>
      </c>
    </row>
    <row r="33" spans="2:9">
      <c r="B33" s="12" t="s">
        <v>50</v>
      </c>
      <c r="C33" s="13">
        <v>27448636</v>
      </c>
      <c r="D33" s="21">
        <v>29420730</v>
      </c>
      <c r="E33" s="13">
        <f t="shared" si="0"/>
        <v>-1972094</v>
      </c>
      <c r="F33" s="12" t="s">
        <v>69</v>
      </c>
      <c r="G33" s="13"/>
      <c r="H33" s="21"/>
      <c r="I33" s="13">
        <f t="shared" si="1"/>
        <v>0</v>
      </c>
    </row>
    <row r="34" spans="2:9">
      <c r="B34" s="12" t="s">
        <v>60</v>
      </c>
      <c r="C34" s="13">
        <v>4375784</v>
      </c>
      <c r="D34" s="21">
        <v>5035716</v>
      </c>
      <c r="E34" s="13">
        <f t="shared" si="0"/>
        <v>-659932</v>
      </c>
      <c r="F34" s="12" t="s">
        <v>70</v>
      </c>
      <c r="G34" s="13"/>
      <c r="H34" s="21"/>
      <c r="I34" s="13">
        <f t="shared" si="1"/>
        <v>0</v>
      </c>
    </row>
    <row r="35" spans="2:9">
      <c r="B35" s="12" t="s">
        <v>62</v>
      </c>
      <c r="C35" s="13">
        <v>7795204</v>
      </c>
      <c r="D35" s="21">
        <v>8128198</v>
      </c>
      <c r="E35" s="13">
        <f t="shared" si="0"/>
        <v>-332994</v>
      </c>
      <c r="F35" s="8" t="s">
        <v>72</v>
      </c>
      <c r="G35" s="9">
        <f>+G9 +G25</f>
        <v>196674413</v>
      </c>
      <c r="H35" s="9">
        <f>+H9 +H25</f>
        <v>210587977</v>
      </c>
      <c r="I35" s="9">
        <f t="shared" si="1"/>
        <v>-13913564</v>
      </c>
    </row>
    <row r="36" spans="2:9">
      <c r="B36" s="12" t="s">
        <v>64</v>
      </c>
      <c r="C36" s="13">
        <v>9807032</v>
      </c>
      <c r="D36" s="21">
        <v>9329423</v>
      </c>
      <c r="E36" s="13">
        <f t="shared" si="0"/>
        <v>477609</v>
      </c>
      <c r="F36" s="39" t="s">
        <v>74</v>
      </c>
      <c r="G36" s="40"/>
      <c r="H36" s="40"/>
      <c r="I36" s="41"/>
    </row>
    <row r="37" spans="2:9">
      <c r="B37" s="12" t="s">
        <v>66</v>
      </c>
      <c r="C37" s="13"/>
      <c r="D37" s="21"/>
      <c r="E37" s="13">
        <f t="shared" si="0"/>
        <v>0</v>
      </c>
      <c r="F37" s="10" t="s">
        <v>76</v>
      </c>
      <c r="G37" s="11">
        <f>+G38+G39</f>
        <v>153682216</v>
      </c>
      <c r="H37" s="20">
        <f>+H38+H39</f>
        <v>153682216</v>
      </c>
      <c r="I37" s="11">
        <f t="shared" si="1"/>
        <v>0</v>
      </c>
    </row>
    <row r="38" spans="2:9">
      <c r="B38" s="12" t="s">
        <v>68</v>
      </c>
      <c r="C38" s="13">
        <v>96240</v>
      </c>
      <c r="D38" s="21">
        <v>96240</v>
      </c>
      <c r="E38" s="13">
        <f t="shared" si="0"/>
        <v>0</v>
      </c>
      <c r="F38" s="12" t="s">
        <v>78</v>
      </c>
      <c r="G38" s="13">
        <v>123638458</v>
      </c>
      <c r="H38" s="21">
        <v>123638458</v>
      </c>
      <c r="I38" s="13">
        <f t="shared" si="1"/>
        <v>0</v>
      </c>
    </row>
    <row r="39" spans="2:9">
      <c r="B39" s="12" t="s">
        <v>54</v>
      </c>
      <c r="C39" s="13">
        <v>200000</v>
      </c>
      <c r="D39" s="21">
        <v>200000</v>
      </c>
      <c r="E39" s="13">
        <f t="shared" si="0"/>
        <v>0</v>
      </c>
      <c r="F39" s="12" t="s">
        <v>80</v>
      </c>
      <c r="G39" s="13">
        <v>30043758</v>
      </c>
      <c r="H39" s="21">
        <v>30043758</v>
      </c>
      <c r="I39" s="13">
        <f t="shared" si="1"/>
        <v>0</v>
      </c>
    </row>
    <row r="40" spans="2:9">
      <c r="B40" s="12" t="s">
        <v>73</v>
      </c>
      <c r="C40" s="13">
        <v>4707000</v>
      </c>
      <c r="D40" s="21">
        <v>5659000</v>
      </c>
      <c r="E40" s="13">
        <f t="shared" si="0"/>
        <v>-952000</v>
      </c>
      <c r="F40" s="12" t="s">
        <v>82</v>
      </c>
      <c r="G40" s="13">
        <v>24173018</v>
      </c>
      <c r="H40" s="21">
        <v>21645645</v>
      </c>
      <c r="I40" s="13">
        <f t="shared" si="1"/>
        <v>2527373</v>
      </c>
    </row>
    <row r="41" spans="2:9">
      <c r="B41" s="12" t="s">
        <v>79</v>
      </c>
      <c r="C41" s="13"/>
      <c r="D41" s="21"/>
      <c r="E41" s="13">
        <f t="shared" si="0"/>
        <v>0</v>
      </c>
      <c r="F41" s="12" t="s">
        <v>84</v>
      </c>
      <c r="G41" s="13">
        <f>+G42+G43+G44</f>
        <v>68521310</v>
      </c>
      <c r="H41" s="21">
        <f>+H42+H43+H44</f>
        <v>65011310</v>
      </c>
      <c r="I41" s="13">
        <f t="shared" si="1"/>
        <v>3510000</v>
      </c>
    </row>
    <row r="42" spans="2:9">
      <c r="B42" s="12" t="s">
        <v>81</v>
      </c>
      <c r="C42" s="13">
        <v>24204760</v>
      </c>
      <c r="D42" s="21">
        <v>23694760</v>
      </c>
      <c r="E42" s="13">
        <f t="shared" si="0"/>
        <v>510000</v>
      </c>
      <c r="F42" s="12" t="s">
        <v>86</v>
      </c>
      <c r="G42" s="13">
        <v>24204760</v>
      </c>
      <c r="H42" s="21">
        <v>23694760</v>
      </c>
      <c r="I42" s="13">
        <f t="shared" si="1"/>
        <v>510000</v>
      </c>
    </row>
    <row r="43" spans="2:9">
      <c r="B43" s="12" t="s">
        <v>101</v>
      </c>
      <c r="C43" s="13">
        <v>1500000</v>
      </c>
      <c r="D43" s="21">
        <v>500000</v>
      </c>
      <c r="E43" s="13">
        <f t="shared" si="0"/>
        <v>1000000</v>
      </c>
      <c r="F43" s="12" t="s">
        <v>88</v>
      </c>
      <c r="G43" s="13">
        <v>1500000</v>
      </c>
      <c r="H43" s="21">
        <v>500000</v>
      </c>
      <c r="I43" s="13">
        <f t="shared" si="1"/>
        <v>1000000</v>
      </c>
    </row>
    <row r="44" spans="2:9">
      <c r="B44" s="12" t="s">
        <v>104</v>
      </c>
      <c r="C44" s="13">
        <v>42816550</v>
      </c>
      <c r="D44" s="21">
        <v>40816550</v>
      </c>
      <c r="E44" s="13">
        <f t="shared" si="0"/>
        <v>2000000</v>
      </c>
      <c r="F44" s="12" t="s">
        <v>90</v>
      </c>
      <c r="G44" s="13">
        <v>42816550</v>
      </c>
      <c r="H44" s="21">
        <v>40816550</v>
      </c>
      <c r="I44" s="13">
        <f t="shared" si="1"/>
        <v>2000000</v>
      </c>
    </row>
    <row r="45" spans="2:9">
      <c r="B45" s="12" t="s">
        <v>42</v>
      </c>
      <c r="C45" s="13"/>
      <c r="D45" s="21"/>
      <c r="E45" s="13">
        <f t="shared" si="0"/>
        <v>0</v>
      </c>
      <c r="F45" s="12" t="s">
        <v>92</v>
      </c>
      <c r="G45" s="13">
        <v>198538596</v>
      </c>
      <c r="H45" s="21">
        <v>193274925</v>
      </c>
      <c r="I45" s="13">
        <f t="shared" si="1"/>
        <v>5263671</v>
      </c>
    </row>
    <row r="46" spans="2:9">
      <c r="B46" s="12"/>
      <c r="C46" s="13"/>
      <c r="D46" s="13"/>
      <c r="E46" s="13"/>
      <c r="F46" s="14" t="s">
        <v>94</v>
      </c>
      <c r="G46" s="15">
        <v>8773671</v>
      </c>
      <c r="H46" s="22">
        <v>-2871059</v>
      </c>
      <c r="I46" s="15">
        <f t="shared" si="1"/>
        <v>11644730</v>
      </c>
    </row>
    <row r="47" spans="2:9">
      <c r="B47" s="14"/>
      <c r="C47" s="15"/>
      <c r="D47" s="15"/>
      <c r="E47" s="15"/>
      <c r="F47" s="8" t="s">
        <v>110</v>
      </c>
      <c r="G47" s="9">
        <f>+G37 +G40 +G41 +G45</f>
        <v>444915140</v>
      </c>
      <c r="H47" s="9">
        <f>+H37 +H40 +H41 +H45</f>
        <v>433614096</v>
      </c>
      <c r="I47" s="9">
        <f t="shared" si="1"/>
        <v>11301044</v>
      </c>
    </row>
    <row r="48" spans="2:9">
      <c r="B48" s="8" t="s">
        <v>111</v>
      </c>
      <c r="C48" s="9">
        <f>+C9 +C25</f>
        <v>641589553</v>
      </c>
      <c r="D48" s="9">
        <f>+D9 +D25</f>
        <v>644202073</v>
      </c>
      <c r="E48" s="9">
        <f t="shared" si="0"/>
        <v>-2612520</v>
      </c>
      <c r="F48" s="16" t="s">
        <v>112</v>
      </c>
      <c r="G48" s="17">
        <f>+G35 +G47</f>
        <v>641589553</v>
      </c>
      <c r="H48" s="17">
        <f>+H35 +H47</f>
        <v>644202073</v>
      </c>
      <c r="I48" s="17">
        <f t="shared" si="1"/>
        <v>-2612520</v>
      </c>
    </row>
  </sheetData>
  <mergeCells count="5">
    <mergeCell ref="B3:I3"/>
    <mergeCell ref="B5:I5"/>
    <mergeCell ref="B7:E7"/>
    <mergeCell ref="F7:I7"/>
    <mergeCell ref="F36:I36"/>
  </mergeCells>
  <phoneticPr fontId="2"/>
  <pageMargins left="0.70866141732283472" right="0.70866141732283472" top="0.35433070866141736" bottom="0.35433070866141736" header="0.31496062992125984" footer="0.31496062992125984"/>
  <pageSetup paperSize="9" scale="63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4965-39B3-4E4F-8E78-2B42CAB71082}">
  <sheetPr>
    <pageSetUpPr fitToPage="1"/>
  </sheetPr>
  <dimension ref="A1:I70"/>
  <sheetViews>
    <sheetView showGridLines="0" workbookViewId="0">
      <selection activeCell="A23" sqref="A23:XFD25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118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8681489</v>
      </c>
      <c r="D7" s="9">
        <f>+D8+D13+D14+D15+D16+D17+D18+D19+D20+D21+D22+D23+D24-ABS(D25)+D26</f>
        <v>8631133</v>
      </c>
      <c r="E7" s="9">
        <f>C7-D7</f>
        <v>50356</v>
      </c>
      <c r="F7" s="8" t="s">
        <v>10</v>
      </c>
      <c r="G7" s="9">
        <f>+G8+G9+G10+G14+G15+G16+G17+G18+G19+G20+G21</f>
        <v>1710347</v>
      </c>
      <c r="H7" s="9">
        <f>+H8+H9+H10+H14+H15+H16+H17+H18+H19+H20+H21</f>
        <v>1770359</v>
      </c>
      <c r="I7" s="9">
        <f>G7-H7</f>
        <v>-60012</v>
      </c>
    </row>
    <row r="8" spans="1:9">
      <c r="A8" s="1"/>
      <c r="B8" s="10" t="s">
        <v>11</v>
      </c>
      <c r="C8" s="11">
        <f>+C9+C10+C11+C12</f>
        <v>442302</v>
      </c>
      <c r="D8" s="11">
        <f>+D9+D10+D11+D12</f>
        <v>552195</v>
      </c>
      <c r="E8" s="11">
        <f t="shared" ref="E8:E70" si="0">C8-D8</f>
        <v>-109893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/>
      <c r="H9" s="13">
        <v>22744</v>
      </c>
      <c r="I9" s="13">
        <f t="shared" si="1"/>
        <v>-22744</v>
      </c>
    </row>
    <row r="10" spans="1:9">
      <c r="A10" s="1"/>
      <c r="B10" s="12" t="s">
        <v>15</v>
      </c>
      <c r="C10" s="13">
        <v>392302</v>
      </c>
      <c r="D10" s="13">
        <v>502195</v>
      </c>
      <c r="E10" s="13">
        <f t="shared" si="0"/>
        <v>-109893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7552108</v>
      </c>
      <c r="D14" s="13">
        <v>6931594</v>
      </c>
      <c r="E14" s="13">
        <f t="shared" si="0"/>
        <v>620514</v>
      </c>
      <c r="F14" s="12" t="s">
        <v>24</v>
      </c>
      <c r="G14" s="13">
        <v>106377</v>
      </c>
      <c r="H14" s="13">
        <v>96387</v>
      </c>
      <c r="I14" s="13">
        <f t="shared" si="1"/>
        <v>9990</v>
      </c>
    </row>
    <row r="15" spans="1:9">
      <c r="A15" s="1"/>
      <c r="B15" s="12" t="s">
        <v>25</v>
      </c>
      <c r="C15" s="13"/>
      <c r="D15" s="13">
        <v>-1</v>
      </c>
      <c r="E15" s="13">
        <f t="shared" si="0"/>
        <v>1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>
        <v>394000</v>
      </c>
      <c r="D16" s="13"/>
      <c r="E16" s="13">
        <f t="shared" si="0"/>
        <v>394000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>
        <v>102570</v>
      </c>
      <c r="E17" s="13">
        <f t="shared" si="0"/>
        <v>-102570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177380</v>
      </c>
      <c r="D18" s="13">
        <v>97965</v>
      </c>
      <c r="E18" s="13">
        <f t="shared" si="0"/>
        <v>79415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90840</v>
      </c>
      <c r="D19" s="13">
        <v>103383</v>
      </c>
      <c r="E19" s="13">
        <f t="shared" si="0"/>
        <v>-12543</v>
      </c>
      <c r="F19" s="12" t="s">
        <v>34</v>
      </c>
      <c r="G19" s="13">
        <v>1494800</v>
      </c>
      <c r="H19" s="13">
        <v>1537400</v>
      </c>
      <c r="I19" s="13">
        <f t="shared" si="1"/>
        <v>-42600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109170</v>
      </c>
      <c r="H21" s="13">
        <v>113828</v>
      </c>
      <c r="I21" s="13">
        <f t="shared" si="1"/>
        <v>-4658</v>
      </c>
    </row>
    <row r="22" spans="1:9">
      <c r="A22" s="1"/>
      <c r="B22" s="12" t="s">
        <v>39</v>
      </c>
      <c r="C22" s="13">
        <v>30000</v>
      </c>
      <c r="D22" s="13">
        <v>30000</v>
      </c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-5141</v>
      </c>
      <c r="D26" s="13">
        <v>813427</v>
      </c>
      <c r="E26" s="13">
        <f t="shared" si="0"/>
        <v>-818568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33569229</v>
      </c>
      <c r="D27" s="9">
        <f>+D28 +D33</f>
        <v>34210062</v>
      </c>
      <c r="E27" s="9">
        <f t="shared" si="0"/>
        <v>-640833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25941008</v>
      </c>
      <c r="D28" s="9">
        <f>+D29+D30+D31+D32</f>
        <v>27254741</v>
      </c>
      <c r="E28" s="9">
        <f t="shared" si="0"/>
        <v>-1313733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>
        <v>25941008</v>
      </c>
      <c r="D30" s="13">
        <v>27254741</v>
      </c>
      <c r="E30" s="13">
        <f t="shared" si="0"/>
        <v>-1313733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7628221</v>
      </c>
      <c r="D33" s="9">
        <f>+D34+D35+D36+D37+D38+D39+D40+D41+D43+D46+D47+D60+D63-ABS(D69)</f>
        <v>6955321</v>
      </c>
      <c r="E33" s="9">
        <f t="shared" si="0"/>
        <v>672900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>
        <v>3708525</v>
      </c>
      <c r="D35" s="13">
        <v>3905259</v>
      </c>
      <c r="E35" s="13">
        <f t="shared" si="0"/>
        <v>-196734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396225</v>
      </c>
      <c r="D37" s="13">
        <v>713204</v>
      </c>
      <c r="E37" s="13">
        <f t="shared" si="0"/>
        <v>-316979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1323471</v>
      </c>
      <c r="D38" s="13">
        <v>836858</v>
      </c>
      <c r="E38" s="13">
        <f t="shared" si="0"/>
        <v>486613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1710347</v>
      </c>
      <c r="H42" s="9">
        <f>+H7 +H27</f>
        <v>1770359</v>
      </c>
      <c r="I42" s="9">
        <f t="shared" si="2"/>
        <v>-60012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45740562</v>
      </c>
      <c r="H44" s="11">
        <f>+H45+H46</f>
        <v>45740562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41705804</v>
      </c>
      <c r="H45" s="13">
        <v>41705804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4034758</v>
      </c>
      <c r="H46" s="13">
        <v>4034758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1700000</v>
      </c>
      <c r="D47" s="13">
        <f>+D48+D49+D50+D51+D52+D53+D54+D55+D56+D57+D58+D59</f>
        <v>1000000</v>
      </c>
      <c r="E47" s="13">
        <f t="shared" si="0"/>
        <v>700000</v>
      </c>
      <c r="F47" s="12" t="s">
        <v>82</v>
      </c>
      <c r="G47" s="13">
        <v>1300315</v>
      </c>
      <c r="H47" s="13">
        <v>924501</v>
      </c>
      <c r="I47" s="13">
        <f t="shared" si="3"/>
        <v>375814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2200000</v>
      </c>
      <c r="H48" s="13">
        <f>+H49+H50+H51</f>
        <v>1500000</v>
      </c>
      <c r="I48" s="13">
        <f t="shared" si="3"/>
        <v>700000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1700000</v>
      </c>
      <c r="H49" s="13">
        <v>1000000</v>
      </c>
      <c r="I49" s="13">
        <f t="shared" si="3"/>
        <v>700000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>
        <v>500000</v>
      </c>
      <c r="H50" s="13">
        <v>500000</v>
      </c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-8700506</v>
      </c>
      <c r="H52" s="13">
        <v>-7094227</v>
      </c>
      <c r="I52" s="13">
        <f t="shared" si="3"/>
        <v>-1606279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-906279</v>
      </c>
      <c r="H53" s="13">
        <v>-1054834</v>
      </c>
      <c r="I53" s="13">
        <f t="shared" si="3"/>
        <v>148555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>
        <v>1700000</v>
      </c>
      <c r="D55" s="13">
        <v>1000000</v>
      </c>
      <c r="E55" s="13">
        <f t="shared" si="0"/>
        <v>700000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500000</v>
      </c>
      <c r="D60" s="13">
        <f>+D61+D62</f>
        <v>500000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>
        <v>500000</v>
      </c>
      <c r="D62" s="13">
        <v>500000</v>
      </c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40540371</v>
      </c>
      <c r="H69" s="9">
        <f>+H44 +H47 +H48 +H52</f>
        <v>41070836</v>
      </c>
      <c r="I69" s="9">
        <f t="shared" ref="I69:I70" si="4">G69-H69</f>
        <v>-530465</v>
      </c>
    </row>
    <row r="70" spans="1:9">
      <c r="A70" s="1"/>
      <c r="B70" s="8" t="s">
        <v>111</v>
      </c>
      <c r="C70" s="9">
        <f>+C7 +C27</f>
        <v>42250718</v>
      </c>
      <c r="D70" s="9">
        <f>+D7 +D27</f>
        <v>42841195</v>
      </c>
      <c r="E70" s="9">
        <f t="shared" si="0"/>
        <v>-590477</v>
      </c>
      <c r="F70" s="16" t="s">
        <v>112</v>
      </c>
      <c r="G70" s="17">
        <f>+G42 +G69</f>
        <v>42250718</v>
      </c>
      <c r="H70" s="17">
        <f>+H42 +H69</f>
        <v>42841195</v>
      </c>
      <c r="I70" s="17">
        <f t="shared" si="4"/>
        <v>-590477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A1F6-0964-4521-856D-5E1CF40AAB37}">
  <sheetPr>
    <pageSetUpPr fitToPage="1"/>
  </sheetPr>
  <dimension ref="A1:I70"/>
  <sheetViews>
    <sheetView showGridLines="0" workbookViewId="0">
      <selection activeCell="A23" sqref="A23:XFD25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119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6208567</v>
      </c>
      <c r="D7" s="9">
        <f>+D8+D13+D14+D15+D16+D17+D18+D19+D20+D21+D22+D23+D24-ABS(D25)+D26</f>
        <v>6145886</v>
      </c>
      <c r="E7" s="9">
        <f>C7-D7</f>
        <v>62681</v>
      </c>
      <c r="F7" s="8" t="s">
        <v>10</v>
      </c>
      <c r="G7" s="9">
        <f>+G8+G9+G10+G14+G15+G16+G17+G18+G19+G20+G21</f>
        <v>1517977</v>
      </c>
      <c r="H7" s="9">
        <f>+H8+H9+H10+H14+H15+H16+H17+H18+H19+H20+H21</f>
        <v>1587068</v>
      </c>
      <c r="I7" s="9">
        <f>G7-H7</f>
        <v>-69091</v>
      </c>
    </row>
    <row r="8" spans="1:9">
      <c r="A8" s="1"/>
      <c r="B8" s="10" t="s">
        <v>11</v>
      </c>
      <c r="C8" s="11">
        <f>+C9+C10+C11+C12</f>
        <v>413720</v>
      </c>
      <c r="D8" s="11">
        <f>+D9+D10+D11+D12</f>
        <v>284612</v>
      </c>
      <c r="E8" s="11">
        <f t="shared" ref="E8:E70" si="0">C8-D8</f>
        <v>129108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40000</v>
      </c>
      <c r="D9" s="13">
        <v>32079</v>
      </c>
      <c r="E9" s="13">
        <f t="shared" si="0"/>
        <v>7921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373720</v>
      </c>
      <c r="D10" s="13">
        <v>252533</v>
      </c>
      <c r="E10" s="13">
        <f t="shared" si="0"/>
        <v>121187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6252202</v>
      </c>
      <c r="D14" s="13">
        <v>5663219</v>
      </c>
      <c r="E14" s="13">
        <f t="shared" si="0"/>
        <v>588983</v>
      </c>
      <c r="F14" s="12" t="s">
        <v>24</v>
      </c>
      <c r="G14" s="13">
        <v>106377</v>
      </c>
      <c r="H14" s="13">
        <v>95140</v>
      </c>
      <c r="I14" s="13">
        <f t="shared" si="1"/>
        <v>11237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116855</v>
      </c>
      <c r="D17" s="13">
        <v>126787</v>
      </c>
      <c r="E17" s="13">
        <f t="shared" si="0"/>
        <v>-9932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62685</v>
      </c>
      <c r="D18" s="13">
        <v>54145</v>
      </c>
      <c r="E18" s="13">
        <f t="shared" si="0"/>
        <v>8540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21305</v>
      </c>
      <c r="D19" s="13">
        <v>25451</v>
      </c>
      <c r="E19" s="13">
        <f t="shared" si="0"/>
        <v>-4146</v>
      </c>
      <c r="F19" s="12" t="s">
        <v>34</v>
      </c>
      <c r="G19" s="13">
        <v>1336800</v>
      </c>
      <c r="H19" s="13">
        <v>1459200</v>
      </c>
      <c r="I19" s="13">
        <f t="shared" si="1"/>
        <v>-122400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74800</v>
      </c>
      <c r="H21" s="13">
        <v>32728</v>
      </c>
      <c r="I21" s="13">
        <f t="shared" si="1"/>
        <v>42072</v>
      </c>
    </row>
    <row r="22" spans="1:9">
      <c r="A22" s="1"/>
      <c r="B22" s="12" t="s">
        <v>39</v>
      </c>
      <c r="C22" s="13">
        <v>180000</v>
      </c>
      <c r="D22" s="13">
        <v>180000</v>
      </c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-838200</v>
      </c>
      <c r="D26" s="13">
        <v>-188328</v>
      </c>
      <c r="E26" s="13">
        <f t="shared" si="0"/>
        <v>-649872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24323461</v>
      </c>
      <c r="D27" s="9">
        <f>+D28 +D33</f>
        <v>25740952</v>
      </c>
      <c r="E27" s="9">
        <f t="shared" si="0"/>
        <v>-1417491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20242118</v>
      </c>
      <c r="D28" s="9">
        <f>+D29+D30+D31+D32</f>
        <v>21315162</v>
      </c>
      <c r="E28" s="9">
        <f t="shared" si="0"/>
        <v>-1073044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>
        <v>20242118</v>
      </c>
      <c r="D30" s="13">
        <v>21315162</v>
      </c>
      <c r="E30" s="13">
        <f t="shared" si="0"/>
        <v>-1073044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4081343</v>
      </c>
      <c r="D33" s="9">
        <f>+D34+D35+D36+D37+D38+D39+D40+D41+D43+D46+D47+D60+D63-ABS(D69)</f>
        <v>4425790</v>
      </c>
      <c r="E33" s="9">
        <f t="shared" si="0"/>
        <v>-344447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/>
      <c r="D35" s="13"/>
      <c r="E35" s="13">
        <f t="shared" si="0"/>
        <v>0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23408</v>
      </c>
      <c r="D37" s="13">
        <v>304304</v>
      </c>
      <c r="E37" s="13">
        <f t="shared" si="0"/>
        <v>-280896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50935</v>
      </c>
      <c r="D38" s="13">
        <v>114486</v>
      </c>
      <c r="E38" s="13">
        <f t="shared" si="0"/>
        <v>-63551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1517977</v>
      </c>
      <c r="H42" s="9">
        <f>+H7 +H27</f>
        <v>1587068</v>
      </c>
      <c r="I42" s="9">
        <f t="shared" si="2"/>
        <v>-69091</v>
      </c>
    </row>
    <row r="43" spans="1:9">
      <c r="A43" s="1"/>
      <c r="B43" s="12" t="s">
        <v>73</v>
      </c>
      <c r="C43" s="13">
        <f>+C44+C45</f>
        <v>1807000</v>
      </c>
      <c r="D43" s="13">
        <f>+D44+D45</f>
        <v>1807000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>
        <v>1807000</v>
      </c>
      <c r="D44" s="13">
        <v>1807000</v>
      </c>
      <c r="E44" s="13">
        <f t="shared" si="0"/>
        <v>0</v>
      </c>
      <c r="F44" s="10" t="s">
        <v>76</v>
      </c>
      <c r="G44" s="11">
        <f>+G45+G46</f>
        <v>37318261</v>
      </c>
      <c r="H44" s="11">
        <f>+H45+H46</f>
        <v>37318261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33118646</v>
      </c>
      <c r="H45" s="13">
        <v>33118646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4199615</v>
      </c>
      <c r="H46" s="13">
        <v>4199615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2200000</v>
      </c>
      <c r="D47" s="13">
        <f>+D48+D49+D50+D51+D52+D53+D54+D55+D56+D57+D58+D59</f>
        <v>2200000</v>
      </c>
      <c r="E47" s="13">
        <f t="shared" si="0"/>
        <v>0</v>
      </c>
      <c r="F47" s="12" t="s">
        <v>82</v>
      </c>
      <c r="G47" s="13">
        <v>64476</v>
      </c>
      <c r="H47" s="13">
        <v>244511</v>
      </c>
      <c r="I47" s="13">
        <f t="shared" si="3"/>
        <v>-180035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2200000</v>
      </c>
      <c r="H48" s="13">
        <f>+H49+H50+H51</f>
        <v>2200000</v>
      </c>
      <c r="I48" s="13">
        <f t="shared" si="3"/>
        <v>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2200000</v>
      </c>
      <c r="H49" s="13">
        <v>2200000</v>
      </c>
      <c r="I49" s="13">
        <f t="shared" si="3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-10568686</v>
      </c>
      <c r="H52" s="13">
        <v>-9463002</v>
      </c>
      <c r="I52" s="13">
        <f t="shared" si="3"/>
        <v>-1105684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-1105684</v>
      </c>
      <c r="H53" s="13">
        <v>-2213730</v>
      </c>
      <c r="I53" s="13">
        <f t="shared" si="3"/>
        <v>1108046</v>
      </c>
    </row>
    <row r="54" spans="1:9">
      <c r="A54" s="1"/>
      <c r="B54" s="12" t="s">
        <v>95</v>
      </c>
      <c r="C54" s="13">
        <v>2200000</v>
      </c>
      <c r="D54" s="13">
        <v>2200000</v>
      </c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29014051</v>
      </c>
      <c r="H69" s="9">
        <f>+H44 +H47 +H48 +H52</f>
        <v>30299770</v>
      </c>
      <c r="I69" s="9">
        <f t="shared" ref="I69:I70" si="4">G69-H69</f>
        <v>-1285719</v>
      </c>
    </row>
    <row r="70" spans="1:9">
      <c r="A70" s="1"/>
      <c r="B70" s="8" t="s">
        <v>111</v>
      </c>
      <c r="C70" s="9">
        <f>+C7 +C27</f>
        <v>30532028</v>
      </c>
      <c r="D70" s="9">
        <f>+D7 +D27</f>
        <v>31886838</v>
      </c>
      <c r="E70" s="9">
        <f t="shared" si="0"/>
        <v>-1354810</v>
      </c>
      <c r="F70" s="16" t="s">
        <v>112</v>
      </c>
      <c r="G70" s="17">
        <f>+G42 +G69</f>
        <v>30532028</v>
      </c>
      <c r="H70" s="17">
        <f>+H42 +H69</f>
        <v>31886838</v>
      </c>
      <c r="I70" s="17">
        <f t="shared" si="4"/>
        <v>-1354810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7E2A-0C8E-416F-8865-1EF1A0938F38}">
  <sheetPr>
    <pageSetUpPr fitToPage="1"/>
  </sheetPr>
  <dimension ref="A1:I70"/>
  <sheetViews>
    <sheetView showGridLines="0" workbookViewId="0">
      <selection activeCell="A23" sqref="A23:XFD25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120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15233133</v>
      </c>
      <c r="D7" s="9">
        <f>+D8+D13+D14+D15+D16+D17+D18+D19+D20+D21+D22+D23+D24-ABS(D25)+D26</f>
        <v>15344019</v>
      </c>
      <c r="E7" s="9">
        <f>C7-D7</f>
        <v>-110886</v>
      </c>
      <c r="F7" s="8" t="s">
        <v>10</v>
      </c>
      <c r="G7" s="9">
        <f>+G8+G9+G10+G14+G15+G16+G17+G18+G19+G20+G21</f>
        <v>3370535</v>
      </c>
      <c r="H7" s="9">
        <f>+H8+H9+H10+H14+H15+H16+H17+H18+H19+H20+H21</f>
        <v>3321350</v>
      </c>
      <c r="I7" s="9">
        <f>G7-H7</f>
        <v>49185</v>
      </c>
    </row>
    <row r="8" spans="1:9">
      <c r="A8" s="1"/>
      <c r="B8" s="10" t="s">
        <v>11</v>
      </c>
      <c r="C8" s="11">
        <f>+C9+C10+C11+C12</f>
        <v>1478611</v>
      </c>
      <c r="D8" s="11">
        <f>+D9+D10+D11+D12</f>
        <v>1008541</v>
      </c>
      <c r="E8" s="11">
        <f t="shared" ref="E8:E70" si="0">C8-D8</f>
        <v>470070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300000</v>
      </c>
      <c r="D9" s="13">
        <v>330000</v>
      </c>
      <c r="E9" s="13">
        <f t="shared" si="0"/>
        <v>-30000</v>
      </c>
      <c r="F9" s="12" t="s">
        <v>14</v>
      </c>
      <c r="G9" s="13"/>
      <c r="H9" s="13">
        <v>21130</v>
      </c>
      <c r="I9" s="13">
        <f t="shared" si="1"/>
        <v>-21130</v>
      </c>
    </row>
    <row r="10" spans="1:9">
      <c r="A10" s="1"/>
      <c r="B10" s="12" t="s">
        <v>15</v>
      </c>
      <c r="C10" s="13">
        <v>1178611</v>
      </c>
      <c r="D10" s="13">
        <v>678541</v>
      </c>
      <c r="E10" s="13">
        <f t="shared" si="0"/>
        <v>500070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8646340</v>
      </c>
      <c r="D14" s="13">
        <v>8037180</v>
      </c>
      <c r="E14" s="13">
        <f t="shared" si="0"/>
        <v>609160</v>
      </c>
      <c r="F14" s="12" t="s">
        <v>24</v>
      </c>
      <c r="G14" s="13">
        <v>223952</v>
      </c>
      <c r="H14" s="13">
        <v>215933</v>
      </c>
      <c r="I14" s="13">
        <f t="shared" si="1"/>
        <v>8019</v>
      </c>
    </row>
    <row r="15" spans="1:9">
      <c r="A15" s="1"/>
      <c r="B15" s="12" t="s">
        <v>25</v>
      </c>
      <c r="C15" s="13"/>
      <c r="D15" s="13">
        <v>1</v>
      </c>
      <c r="E15" s="13">
        <f t="shared" si="0"/>
        <v>-1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>
        <v>492000</v>
      </c>
      <c r="D16" s="13"/>
      <c r="E16" s="13">
        <f t="shared" si="0"/>
        <v>492000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48033</v>
      </c>
      <c r="D17" s="13">
        <v>474538</v>
      </c>
      <c r="E17" s="13">
        <f t="shared" si="0"/>
        <v>-426505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75719</v>
      </c>
      <c r="D18" s="13">
        <v>110775</v>
      </c>
      <c r="E18" s="13">
        <f t="shared" si="0"/>
        <v>-35056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2726</v>
      </c>
      <c r="D19" s="13">
        <v>32889</v>
      </c>
      <c r="E19" s="13">
        <f t="shared" si="0"/>
        <v>-30163</v>
      </c>
      <c r="F19" s="12" t="s">
        <v>34</v>
      </c>
      <c r="G19" s="13">
        <v>2950600</v>
      </c>
      <c r="H19" s="13">
        <v>2845100</v>
      </c>
      <c r="I19" s="13">
        <f t="shared" si="1"/>
        <v>105500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195983</v>
      </c>
      <c r="H21" s="13">
        <v>239187</v>
      </c>
      <c r="I21" s="13">
        <f t="shared" si="1"/>
        <v>-43204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4489704</v>
      </c>
      <c r="D26" s="13">
        <v>5680095</v>
      </c>
      <c r="E26" s="13">
        <f t="shared" si="0"/>
        <v>-1190391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71437317</v>
      </c>
      <c r="D27" s="9">
        <f>+D28 +D33</f>
        <v>72015127</v>
      </c>
      <c r="E27" s="9">
        <f t="shared" si="0"/>
        <v>-577810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67340925</v>
      </c>
      <c r="D28" s="9">
        <f>+D29+D30+D31+D32</f>
        <v>67780718</v>
      </c>
      <c r="E28" s="9">
        <f t="shared" si="0"/>
        <v>-439793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>
        <v>57299000</v>
      </c>
      <c r="D29" s="11">
        <v>57299000</v>
      </c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>
        <v>10041925</v>
      </c>
      <c r="D30" s="13">
        <v>10481718</v>
      </c>
      <c r="E30" s="13">
        <f t="shared" si="0"/>
        <v>-439793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4096392</v>
      </c>
      <c r="D33" s="9">
        <f>+D34+D35+D36+D37+D38+D39+D40+D41+D43+D46+D47+D60+D63-ABS(D69)</f>
        <v>4234409</v>
      </c>
      <c r="E33" s="9">
        <f t="shared" si="0"/>
        <v>-138017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>
        <v>352894</v>
      </c>
      <c r="D35" s="13">
        <v>367249</v>
      </c>
      <c r="E35" s="13">
        <f t="shared" si="0"/>
        <v>-14355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1066818</v>
      </c>
      <c r="D37" s="13">
        <v>1540957</v>
      </c>
      <c r="E37" s="13">
        <f t="shared" si="0"/>
        <v>-474139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2376680</v>
      </c>
      <c r="D38" s="13">
        <v>2326203</v>
      </c>
      <c r="E38" s="13">
        <f t="shared" si="0"/>
        <v>50477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3370535</v>
      </c>
      <c r="H42" s="9">
        <f>+H7 +H27</f>
        <v>3321350</v>
      </c>
      <c r="I42" s="9">
        <f t="shared" si="2"/>
        <v>49185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20363201</v>
      </c>
      <c r="H44" s="11">
        <f>+H45+H46</f>
        <v>20363201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16000000</v>
      </c>
      <c r="H45" s="13">
        <v>16000000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4363201</v>
      </c>
      <c r="H46" s="13">
        <v>4363201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300000</v>
      </c>
      <c r="D47" s="13">
        <f>+D48+D49+D50+D51+D52+D53+D54+D55+D56+D57+D58+D59</f>
        <v>0</v>
      </c>
      <c r="E47" s="13">
        <f t="shared" si="0"/>
        <v>300000</v>
      </c>
      <c r="F47" s="12" t="s">
        <v>82</v>
      </c>
      <c r="G47" s="13">
        <v>2201306</v>
      </c>
      <c r="H47" s="13">
        <v>2451222</v>
      </c>
      <c r="I47" s="13">
        <f t="shared" si="3"/>
        <v>-249916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300000</v>
      </c>
      <c r="H48" s="13">
        <f>+H49+H50+H51</f>
        <v>0</v>
      </c>
      <c r="I48" s="13">
        <f t="shared" si="3"/>
        <v>300000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300000</v>
      </c>
      <c r="H49" s="13"/>
      <c r="I49" s="13">
        <f t="shared" si="3"/>
        <v>300000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60435408</v>
      </c>
      <c r="H52" s="13">
        <v>61223373</v>
      </c>
      <c r="I52" s="13">
        <f t="shared" si="3"/>
        <v>-787965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-487965</v>
      </c>
      <c r="H53" s="13">
        <v>-1803053</v>
      </c>
      <c r="I53" s="13">
        <f t="shared" si="3"/>
        <v>1315088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>
        <v>300000</v>
      </c>
      <c r="D57" s="13"/>
      <c r="E57" s="13">
        <f t="shared" si="0"/>
        <v>300000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83299915</v>
      </c>
      <c r="H69" s="9">
        <f>+H44 +H47 +H48 +H52</f>
        <v>84037796</v>
      </c>
      <c r="I69" s="9">
        <f t="shared" ref="I69:I70" si="4">G69-H69</f>
        <v>-737881</v>
      </c>
    </row>
    <row r="70" spans="1:9">
      <c r="A70" s="1"/>
      <c r="B70" s="8" t="s">
        <v>111</v>
      </c>
      <c r="C70" s="9">
        <f>+C7 +C27</f>
        <v>86670450</v>
      </c>
      <c r="D70" s="9">
        <f>+D7 +D27</f>
        <v>87359146</v>
      </c>
      <c r="E70" s="9">
        <f t="shared" si="0"/>
        <v>-688696</v>
      </c>
      <c r="F70" s="16" t="s">
        <v>112</v>
      </c>
      <c r="G70" s="17">
        <f>+G42 +G69</f>
        <v>86670450</v>
      </c>
      <c r="H70" s="17">
        <f>+H42 +H69</f>
        <v>87359146</v>
      </c>
      <c r="I70" s="17">
        <f t="shared" si="4"/>
        <v>-688696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1A18-A160-4B5F-BE8C-0A8AF4FA01A8}">
  <sheetPr>
    <pageSetUpPr fitToPage="1"/>
  </sheetPr>
  <dimension ref="A1:I70"/>
  <sheetViews>
    <sheetView showGridLines="0" workbookViewId="0">
      <selection activeCell="A23" sqref="A23:XFD25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121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1119740</v>
      </c>
      <c r="D7" s="9">
        <f>+D8+D13+D14+D15+D16+D17+D18+D19+D20+D21+D22+D23+D24-ABS(D25)+D26</f>
        <v>1114155</v>
      </c>
      <c r="E7" s="9">
        <f>C7-D7</f>
        <v>5585</v>
      </c>
      <c r="F7" s="8" t="s">
        <v>10</v>
      </c>
      <c r="G7" s="9">
        <f>+G8+G9+G10+G14+G15+G16+G17+G18+G19+G20+G21</f>
        <v>773100</v>
      </c>
      <c r="H7" s="9">
        <f>+H8+H9+H10+H14+H15+H16+H17+H18+H19+H20+H21</f>
        <v>766300</v>
      </c>
      <c r="I7" s="9">
        <f>G7-H7</f>
        <v>6800</v>
      </c>
    </row>
    <row r="8" spans="1:9">
      <c r="A8" s="1"/>
      <c r="B8" s="10" t="s">
        <v>11</v>
      </c>
      <c r="C8" s="11">
        <f>+C9+C10+C11+C12</f>
        <v>219840</v>
      </c>
      <c r="D8" s="11">
        <f>+D9+D10+D11+D12</f>
        <v>72323</v>
      </c>
      <c r="E8" s="11">
        <f t="shared" ref="E8:E70" si="0">C8-D8</f>
        <v>147517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30000</v>
      </c>
      <c r="D9" s="13">
        <v>30000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189840</v>
      </c>
      <c r="D10" s="13">
        <v>42323</v>
      </c>
      <c r="E10" s="13">
        <f t="shared" si="0"/>
        <v>147517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1765584</v>
      </c>
      <c r="D14" s="13">
        <v>2569406</v>
      </c>
      <c r="E14" s="13">
        <f t="shared" si="0"/>
        <v>-803822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>
        <v>773100</v>
      </c>
      <c r="H19" s="13">
        <v>766300</v>
      </c>
      <c r="I19" s="13">
        <f t="shared" si="1"/>
        <v>6800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-865684</v>
      </c>
      <c r="D26" s="13">
        <v>-1527574</v>
      </c>
      <c r="E26" s="13">
        <f t="shared" si="0"/>
        <v>661890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554904</v>
      </c>
      <c r="D27" s="9">
        <f>+D28 +D33</f>
        <v>878129</v>
      </c>
      <c r="E27" s="9">
        <f t="shared" si="0"/>
        <v>-323225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0</v>
      </c>
      <c r="D28" s="9">
        <f>+D29+D30+D31+D32</f>
        <v>0</v>
      </c>
      <c r="E28" s="9">
        <f t="shared" si="0"/>
        <v>0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/>
      <c r="D30" s="13"/>
      <c r="E30" s="13">
        <f t="shared" si="0"/>
        <v>0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554904</v>
      </c>
      <c r="D33" s="9">
        <f>+D34+D35+D36+D37+D38+D39+D40+D41+D43+D46+D47+D60+D63-ABS(D69)</f>
        <v>878129</v>
      </c>
      <c r="E33" s="9">
        <f t="shared" si="0"/>
        <v>-323225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/>
      <c r="D35" s="13"/>
      <c r="E35" s="13">
        <f t="shared" si="0"/>
        <v>0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24394</v>
      </c>
      <c r="D37" s="13">
        <v>317109</v>
      </c>
      <c r="E37" s="13">
        <f t="shared" si="0"/>
        <v>-292715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30510</v>
      </c>
      <c r="D38" s="13">
        <v>61020</v>
      </c>
      <c r="E38" s="13">
        <f t="shared" si="0"/>
        <v>-30510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773100</v>
      </c>
      <c r="H42" s="9">
        <f>+H7 +H27</f>
        <v>766300</v>
      </c>
      <c r="I42" s="9">
        <f t="shared" si="2"/>
        <v>6800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0</v>
      </c>
      <c r="H44" s="11">
        <f>+H45+H46</f>
        <v>0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/>
      <c r="H45" s="13"/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/>
      <c r="H46" s="13"/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500000</v>
      </c>
      <c r="D47" s="13">
        <f>+D48+D49+D50+D51+D52+D53+D54+D55+D56+D57+D58+D59</f>
        <v>500000</v>
      </c>
      <c r="E47" s="13">
        <f t="shared" si="0"/>
        <v>0</v>
      </c>
      <c r="F47" s="12" t="s">
        <v>82</v>
      </c>
      <c r="G47" s="13"/>
      <c r="H47" s="13"/>
      <c r="I47" s="13">
        <f t="shared" si="3"/>
        <v>0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500000</v>
      </c>
      <c r="H48" s="13">
        <f>+H49+H50+H51</f>
        <v>500000</v>
      </c>
      <c r="I48" s="13">
        <f t="shared" si="3"/>
        <v>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500000</v>
      </c>
      <c r="H49" s="13">
        <v>500000</v>
      </c>
      <c r="I49" s="13">
        <f t="shared" si="3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401544</v>
      </c>
      <c r="H52" s="13">
        <v>725984</v>
      </c>
      <c r="I52" s="13">
        <f t="shared" si="3"/>
        <v>-324440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-324440</v>
      </c>
      <c r="H53" s="13">
        <v>290695</v>
      </c>
      <c r="I53" s="13">
        <f t="shared" si="3"/>
        <v>-615135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>
        <v>500000</v>
      </c>
      <c r="D59" s="13">
        <v>500000</v>
      </c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901544</v>
      </c>
      <c r="H69" s="9">
        <f>+H44 +H47 +H48 +H52</f>
        <v>1225984</v>
      </c>
      <c r="I69" s="9">
        <f t="shared" ref="I69:I70" si="4">G69-H69</f>
        <v>-324440</v>
      </c>
    </row>
    <row r="70" spans="1:9">
      <c r="A70" s="1"/>
      <c r="B70" s="8" t="s">
        <v>111</v>
      </c>
      <c r="C70" s="9">
        <f>+C7 +C27</f>
        <v>1674644</v>
      </c>
      <c r="D70" s="9">
        <f>+D7 +D27</f>
        <v>1992284</v>
      </c>
      <c r="E70" s="9">
        <f t="shared" si="0"/>
        <v>-317640</v>
      </c>
      <c r="F70" s="16" t="s">
        <v>112</v>
      </c>
      <c r="G70" s="17">
        <f>+G42 +G69</f>
        <v>1674644</v>
      </c>
      <c r="H70" s="17">
        <f>+H42 +H69</f>
        <v>1992284</v>
      </c>
      <c r="I70" s="17">
        <f t="shared" si="4"/>
        <v>-317640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E3C8-8A7D-415E-B942-768AC4211327}">
  <sheetPr>
    <pageSetUpPr fitToPage="1"/>
  </sheetPr>
  <dimension ref="B1:Q85"/>
  <sheetViews>
    <sheetView zoomScale="90" zoomScaleNormal="90" workbookViewId="0">
      <selection activeCell="B4" sqref="B4"/>
    </sheetView>
  </sheetViews>
  <sheetFormatPr defaultRowHeight="18.75"/>
  <cols>
    <col min="1" max="1" width="2.875" customWidth="1"/>
    <col min="2" max="2" width="30" customWidth="1"/>
    <col min="3" max="17" width="15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1">
      <c r="B2" s="42" t="s">
        <v>145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2"/>
      <c r="Q2" s="2" t="s">
        <v>125</v>
      </c>
    </row>
    <row r="3" spans="2:17" ht="21">
      <c r="B3" s="34" t="s">
        <v>126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  <c r="Q4" s="1"/>
    </row>
    <row r="5" spans="2:17" ht="21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4" t="s">
        <v>3</v>
      </c>
    </row>
    <row r="7" spans="2:17">
      <c r="B7" s="23" t="s">
        <v>127</v>
      </c>
      <c r="C7" s="24" t="s">
        <v>128</v>
      </c>
      <c r="D7" s="24" t="s">
        <v>129</v>
      </c>
      <c r="E7" s="24" t="s">
        <v>130</v>
      </c>
      <c r="F7" s="24" t="s">
        <v>131</v>
      </c>
      <c r="G7" s="24" t="s">
        <v>132</v>
      </c>
      <c r="H7" s="24" t="s">
        <v>133</v>
      </c>
      <c r="I7" s="24" t="s">
        <v>134</v>
      </c>
      <c r="J7" s="24" t="s">
        <v>135</v>
      </c>
      <c r="K7" s="24" t="s">
        <v>136</v>
      </c>
      <c r="L7" s="24" t="s">
        <v>137</v>
      </c>
      <c r="M7" s="24" t="s">
        <v>138</v>
      </c>
      <c r="N7" s="24" t="s">
        <v>139</v>
      </c>
      <c r="O7" s="23" t="s">
        <v>140</v>
      </c>
      <c r="P7" s="23" t="s">
        <v>141</v>
      </c>
      <c r="Q7" s="23" t="s">
        <v>142</v>
      </c>
    </row>
    <row r="8" spans="2:17">
      <c r="B8" s="7" t="s">
        <v>143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>
      <c r="B9" s="26" t="s">
        <v>9</v>
      </c>
      <c r="C9" s="27">
        <f t="shared" ref="C9:N9" si="0">+C10+C11+C12+C13+C14+C15+C16+C17+C18+C19+C20+C21+C22-ABS(C23)+C24</f>
        <v>52190054</v>
      </c>
      <c r="D9" s="27">
        <f t="shared" si="0"/>
        <v>14037964</v>
      </c>
      <c r="E9" s="27">
        <f t="shared" si="0"/>
        <v>7250880</v>
      </c>
      <c r="F9" s="27">
        <f t="shared" si="0"/>
        <v>6181518</v>
      </c>
      <c r="G9" s="27">
        <f t="shared" si="0"/>
        <v>5932337</v>
      </c>
      <c r="H9" s="27">
        <f t="shared" si="0"/>
        <v>8795686</v>
      </c>
      <c r="I9" s="27">
        <f t="shared" si="0"/>
        <v>8681489</v>
      </c>
      <c r="J9" s="27">
        <f t="shared" si="0"/>
        <v>6208567</v>
      </c>
      <c r="K9" s="27">
        <f t="shared" si="0"/>
        <v>15233133</v>
      </c>
      <c r="L9" s="27">
        <f t="shared" si="0"/>
        <v>1119740</v>
      </c>
      <c r="M9" s="27">
        <f t="shared" si="0"/>
        <v>5193591</v>
      </c>
      <c r="N9" s="27">
        <f t="shared" si="0"/>
        <v>0</v>
      </c>
      <c r="O9" s="27">
        <f t="shared" ref="O9:O72" si="1">+C9+D9+E9+F9+G9+H9+I9+J9+K9+L9+M9+N9</f>
        <v>130824959</v>
      </c>
      <c r="P9" s="27">
        <f>+P10+P11+P12+P13+P14+P15+P16+P17+P18+P19+P20+P21+P22-ABS(P23)+P24</f>
        <v>0</v>
      </c>
      <c r="Q9" s="27">
        <f t="shared" ref="Q9:Q72" si="2">O9-ABS(P9)</f>
        <v>130824959</v>
      </c>
    </row>
    <row r="10" spans="2:17">
      <c r="B10" s="28" t="s">
        <v>11</v>
      </c>
      <c r="C10" s="29">
        <v>51992054</v>
      </c>
      <c r="D10" s="29">
        <v>612894</v>
      </c>
      <c r="E10" s="29">
        <v>562807</v>
      </c>
      <c r="F10" s="29">
        <v>175705</v>
      </c>
      <c r="G10" s="29">
        <v>90112</v>
      </c>
      <c r="H10" s="29">
        <v>608842</v>
      </c>
      <c r="I10" s="29">
        <v>442302</v>
      </c>
      <c r="J10" s="29">
        <v>413720</v>
      </c>
      <c r="K10" s="29">
        <v>1478611</v>
      </c>
      <c r="L10" s="29">
        <v>219840</v>
      </c>
      <c r="M10" s="29">
        <v>86720</v>
      </c>
      <c r="N10" s="29"/>
      <c r="O10" s="29">
        <f t="shared" si="1"/>
        <v>56683607</v>
      </c>
      <c r="P10" s="29"/>
      <c r="Q10" s="29">
        <f t="shared" si="2"/>
        <v>56683607</v>
      </c>
    </row>
    <row r="11" spans="2:17" hidden="1">
      <c r="B11" s="30" t="s">
        <v>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f t="shared" si="1"/>
        <v>0</v>
      </c>
      <c r="P11" s="31"/>
      <c r="Q11" s="31">
        <f t="shared" si="2"/>
        <v>0</v>
      </c>
    </row>
    <row r="12" spans="2:17">
      <c r="B12" s="30" t="s">
        <v>23</v>
      </c>
      <c r="C12" s="31"/>
      <c r="D12" s="31">
        <v>8369153</v>
      </c>
      <c r="E12" s="31">
        <v>7177552</v>
      </c>
      <c r="F12" s="31">
        <v>4930970</v>
      </c>
      <c r="G12" s="31">
        <v>5478657</v>
      </c>
      <c r="H12" s="31">
        <v>5924188</v>
      </c>
      <c r="I12" s="31">
        <v>7552108</v>
      </c>
      <c r="J12" s="31">
        <v>6252202</v>
      </c>
      <c r="K12" s="31">
        <v>8646340</v>
      </c>
      <c r="L12" s="31">
        <v>1765584</v>
      </c>
      <c r="M12" s="31">
        <v>4128478</v>
      </c>
      <c r="N12" s="31"/>
      <c r="O12" s="31">
        <f t="shared" si="1"/>
        <v>60225232</v>
      </c>
      <c r="P12" s="31"/>
      <c r="Q12" s="31">
        <f t="shared" si="2"/>
        <v>60225232</v>
      </c>
    </row>
    <row r="13" spans="2:17">
      <c r="B13" s="30" t="s">
        <v>25</v>
      </c>
      <c r="C13" s="31"/>
      <c r="D13" s="31"/>
      <c r="E13" s="31"/>
      <c r="F13" s="31"/>
      <c r="G13" s="31"/>
      <c r="H13" s="31">
        <v>6910</v>
      </c>
      <c r="I13" s="31"/>
      <c r="J13" s="31"/>
      <c r="K13" s="31"/>
      <c r="L13" s="31"/>
      <c r="M13" s="31">
        <v>42500</v>
      </c>
      <c r="N13" s="31"/>
      <c r="O13" s="31">
        <f t="shared" si="1"/>
        <v>49410</v>
      </c>
      <c r="P13" s="31"/>
      <c r="Q13" s="31">
        <f t="shared" si="2"/>
        <v>49410</v>
      </c>
    </row>
    <row r="14" spans="2:17">
      <c r="B14" s="30" t="s">
        <v>27</v>
      </c>
      <c r="C14" s="31"/>
      <c r="D14" s="31">
        <v>200000</v>
      </c>
      <c r="E14" s="31"/>
      <c r="F14" s="31"/>
      <c r="G14" s="31"/>
      <c r="H14" s="31"/>
      <c r="I14" s="31">
        <v>394000</v>
      </c>
      <c r="J14" s="31"/>
      <c r="K14" s="31">
        <v>492000</v>
      </c>
      <c r="L14" s="31"/>
      <c r="M14" s="31">
        <v>500000</v>
      </c>
      <c r="N14" s="31"/>
      <c r="O14" s="31">
        <f t="shared" si="1"/>
        <v>1586000</v>
      </c>
      <c r="P14" s="31"/>
      <c r="Q14" s="31">
        <f t="shared" si="2"/>
        <v>1586000</v>
      </c>
    </row>
    <row r="15" spans="2:17">
      <c r="B15" s="30" t="s">
        <v>29</v>
      </c>
      <c r="C15" s="31"/>
      <c r="D15" s="31"/>
      <c r="E15" s="31"/>
      <c r="F15" s="31"/>
      <c r="G15" s="31"/>
      <c r="H15" s="31">
        <v>182831</v>
      </c>
      <c r="I15" s="31"/>
      <c r="J15" s="31">
        <v>116855</v>
      </c>
      <c r="K15" s="31">
        <v>48033</v>
      </c>
      <c r="L15" s="31"/>
      <c r="M15" s="31">
        <v>27764</v>
      </c>
      <c r="N15" s="31"/>
      <c r="O15" s="31">
        <f t="shared" si="1"/>
        <v>375483</v>
      </c>
      <c r="P15" s="31"/>
      <c r="Q15" s="31">
        <f t="shared" si="2"/>
        <v>375483</v>
      </c>
    </row>
    <row r="16" spans="2:17">
      <c r="B16" s="30" t="s">
        <v>31</v>
      </c>
      <c r="C16" s="31"/>
      <c r="D16" s="31">
        <v>642005</v>
      </c>
      <c r="E16" s="31">
        <v>204638</v>
      </c>
      <c r="F16" s="31">
        <v>91245</v>
      </c>
      <c r="G16" s="31"/>
      <c r="H16" s="31">
        <v>368081</v>
      </c>
      <c r="I16" s="31">
        <v>177380</v>
      </c>
      <c r="J16" s="31">
        <v>62685</v>
      </c>
      <c r="K16" s="31">
        <v>75719</v>
      </c>
      <c r="L16" s="31"/>
      <c r="M16" s="31">
        <v>499604</v>
      </c>
      <c r="N16" s="31"/>
      <c r="O16" s="31">
        <f t="shared" si="1"/>
        <v>2121357</v>
      </c>
      <c r="P16" s="31"/>
      <c r="Q16" s="31">
        <f t="shared" si="2"/>
        <v>2121357</v>
      </c>
    </row>
    <row r="17" spans="2:17">
      <c r="B17" s="30" t="s">
        <v>33</v>
      </c>
      <c r="C17" s="31"/>
      <c r="D17" s="31">
        <v>18721</v>
      </c>
      <c r="E17" s="31">
        <v>139390</v>
      </c>
      <c r="F17" s="31">
        <v>4993</v>
      </c>
      <c r="G17" s="31"/>
      <c r="H17" s="31">
        <v>492681</v>
      </c>
      <c r="I17" s="31">
        <v>90840</v>
      </c>
      <c r="J17" s="31">
        <v>21305</v>
      </c>
      <c r="K17" s="31">
        <v>2726</v>
      </c>
      <c r="L17" s="31"/>
      <c r="M17" s="31"/>
      <c r="N17" s="31"/>
      <c r="O17" s="31">
        <f t="shared" si="1"/>
        <v>770656</v>
      </c>
      <c r="P17" s="31"/>
      <c r="Q17" s="31">
        <f t="shared" si="2"/>
        <v>770656</v>
      </c>
    </row>
    <row r="18" spans="2:17" hidden="1">
      <c r="B18" s="30" t="s">
        <v>35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f t="shared" si="1"/>
        <v>0</v>
      </c>
      <c r="P18" s="31"/>
      <c r="Q18" s="31">
        <f t="shared" si="2"/>
        <v>0</v>
      </c>
    </row>
    <row r="19" spans="2:17" hidden="1">
      <c r="B19" s="30" t="s">
        <v>37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>
        <f t="shared" si="1"/>
        <v>0</v>
      </c>
      <c r="P19" s="31"/>
      <c r="Q19" s="31">
        <f t="shared" si="2"/>
        <v>0</v>
      </c>
    </row>
    <row r="20" spans="2:17">
      <c r="B20" s="30" t="s">
        <v>39</v>
      </c>
      <c r="C20" s="31">
        <v>198000</v>
      </c>
      <c r="D20" s="31"/>
      <c r="E20" s="31"/>
      <c r="F20" s="31"/>
      <c r="G20" s="31"/>
      <c r="H20" s="31">
        <v>320000</v>
      </c>
      <c r="I20" s="31">
        <v>30000</v>
      </c>
      <c r="J20" s="31">
        <v>180000</v>
      </c>
      <c r="K20" s="31"/>
      <c r="L20" s="31"/>
      <c r="M20" s="31"/>
      <c r="N20" s="31"/>
      <c r="O20" s="31">
        <f t="shared" si="1"/>
        <v>728000</v>
      </c>
      <c r="P20" s="31"/>
      <c r="Q20" s="31">
        <f t="shared" si="2"/>
        <v>728000</v>
      </c>
    </row>
    <row r="21" spans="2:17" hidden="1">
      <c r="B21" s="30" t="s">
        <v>40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>
        <f t="shared" si="1"/>
        <v>0</v>
      </c>
      <c r="P21" s="31"/>
      <c r="Q21" s="31">
        <f t="shared" si="2"/>
        <v>0</v>
      </c>
    </row>
    <row r="22" spans="2:17" hidden="1">
      <c r="B22" s="30" t="s">
        <v>41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>
        <f t="shared" si="1"/>
        <v>0</v>
      </c>
      <c r="P22" s="31"/>
      <c r="Q22" s="31">
        <f t="shared" si="2"/>
        <v>0</v>
      </c>
    </row>
    <row r="23" spans="2:17" hidden="1">
      <c r="B23" s="30" t="s">
        <v>42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f t="shared" si="1"/>
        <v>0</v>
      </c>
      <c r="P23" s="31"/>
      <c r="Q23" s="31">
        <f t="shared" si="2"/>
        <v>0</v>
      </c>
    </row>
    <row r="24" spans="2:17">
      <c r="B24" s="30" t="s">
        <v>43</v>
      </c>
      <c r="C24" s="31"/>
      <c r="D24" s="31">
        <v>4195191</v>
      </c>
      <c r="E24" s="31">
        <v>-833507</v>
      </c>
      <c r="F24" s="31">
        <v>978605</v>
      </c>
      <c r="G24" s="31">
        <v>363568</v>
      </c>
      <c r="H24" s="31">
        <v>892153</v>
      </c>
      <c r="I24" s="31">
        <v>-5141</v>
      </c>
      <c r="J24" s="31">
        <v>-838200</v>
      </c>
      <c r="K24" s="31">
        <v>4489704</v>
      </c>
      <c r="L24" s="31">
        <v>-865684</v>
      </c>
      <c r="M24" s="31">
        <v>-91475</v>
      </c>
      <c r="N24" s="31"/>
      <c r="O24" s="31">
        <f t="shared" si="1"/>
        <v>8285214</v>
      </c>
      <c r="P24" s="31"/>
      <c r="Q24" s="31">
        <f t="shared" si="2"/>
        <v>8285214</v>
      </c>
    </row>
    <row r="25" spans="2:17">
      <c r="B25" s="26" t="s">
        <v>44</v>
      </c>
      <c r="C25" s="27">
        <f t="shared" ref="C25:N25" si="3">+C26 +C31</f>
        <v>54611833</v>
      </c>
      <c r="D25" s="27">
        <f t="shared" si="3"/>
        <v>227871420</v>
      </c>
      <c r="E25" s="27">
        <f t="shared" si="3"/>
        <v>24037501</v>
      </c>
      <c r="F25" s="27">
        <f t="shared" si="3"/>
        <v>5813644</v>
      </c>
      <c r="G25" s="27">
        <f t="shared" si="3"/>
        <v>7070845</v>
      </c>
      <c r="H25" s="27">
        <f t="shared" si="3"/>
        <v>15419984</v>
      </c>
      <c r="I25" s="27">
        <f t="shared" si="3"/>
        <v>33569229</v>
      </c>
      <c r="J25" s="27">
        <f t="shared" si="3"/>
        <v>24323461</v>
      </c>
      <c r="K25" s="27">
        <f t="shared" si="3"/>
        <v>71437317</v>
      </c>
      <c r="L25" s="27">
        <f t="shared" si="3"/>
        <v>554904</v>
      </c>
      <c r="M25" s="27">
        <f t="shared" si="3"/>
        <v>46054456</v>
      </c>
      <c r="N25" s="27">
        <f t="shared" si="3"/>
        <v>0</v>
      </c>
      <c r="O25" s="27">
        <f t="shared" si="1"/>
        <v>510764594</v>
      </c>
      <c r="P25" s="27">
        <f>+P26 +P31</f>
        <v>0</v>
      </c>
      <c r="Q25" s="27">
        <f t="shared" si="2"/>
        <v>510764594</v>
      </c>
    </row>
    <row r="26" spans="2:17">
      <c r="B26" s="26" t="s">
        <v>46</v>
      </c>
      <c r="C26" s="27">
        <f t="shared" ref="C26:N26" si="4">+C27+C28+C29+C30</f>
        <v>3000000</v>
      </c>
      <c r="D26" s="27">
        <f t="shared" si="4"/>
        <v>116825976</v>
      </c>
      <c r="E26" s="27">
        <f t="shared" si="4"/>
        <v>18538049</v>
      </c>
      <c r="F26" s="27">
        <f t="shared" si="4"/>
        <v>4082682</v>
      </c>
      <c r="G26" s="27">
        <f t="shared" si="4"/>
        <v>0</v>
      </c>
      <c r="H26" s="27">
        <f t="shared" si="4"/>
        <v>0</v>
      </c>
      <c r="I26" s="27">
        <f t="shared" si="4"/>
        <v>25941008</v>
      </c>
      <c r="J26" s="27">
        <f t="shared" si="4"/>
        <v>20242118</v>
      </c>
      <c r="K26" s="27">
        <f t="shared" si="4"/>
        <v>67340925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1"/>
        <v>255970758</v>
      </c>
      <c r="P26" s="27">
        <f>+P27+P28+P29+P30</f>
        <v>0</v>
      </c>
      <c r="Q26" s="27">
        <f t="shared" si="2"/>
        <v>255970758</v>
      </c>
    </row>
    <row r="27" spans="2:17">
      <c r="B27" s="28" t="s">
        <v>48</v>
      </c>
      <c r="C27" s="29"/>
      <c r="D27" s="29"/>
      <c r="E27" s="29"/>
      <c r="F27" s="29"/>
      <c r="G27" s="29"/>
      <c r="H27" s="29"/>
      <c r="I27" s="29"/>
      <c r="J27" s="29"/>
      <c r="K27" s="29">
        <v>57299000</v>
      </c>
      <c r="L27" s="29"/>
      <c r="M27" s="29"/>
      <c r="N27" s="29"/>
      <c r="O27" s="29">
        <f t="shared" si="1"/>
        <v>57299000</v>
      </c>
      <c r="P27" s="29"/>
      <c r="Q27" s="29">
        <f t="shared" si="2"/>
        <v>57299000</v>
      </c>
    </row>
    <row r="28" spans="2:17">
      <c r="B28" s="30" t="s">
        <v>50</v>
      </c>
      <c r="C28" s="31"/>
      <c r="D28" s="31">
        <v>116825976</v>
      </c>
      <c r="E28" s="31">
        <v>18538049</v>
      </c>
      <c r="F28" s="31">
        <v>4082682</v>
      </c>
      <c r="G28" s="31"/>
      <c r="H28" s="31"/>
      <c r="I28" s="31">
        <v>25941008</v>
      </c>
      <c r="J28" s="31">
        <v>20242118</v>
      </c>
      <c r="K28" s="31">
        <v>10041925</v>
      </c>
      <c r="L28" s="31"/>
      <c r="M28" s="31"/>
      <c r="N28" s="31"/>
      <c r="O28" s="31">
        <f t="shared" si="1"/>
        <v>195671758</v>
      </c>
      <c r="P28" s="31"/>
      <c r="Q28" s="31">
        <f t="shared" si="2"/>
        <v>195671758</v>
      </c>
    </row>
    <row r="29" spans="2:17">
      <c r="B29" s="30" t="s">
        <v>52</v>
      </c>
      <c r="C29" s="31">
        <v>3000000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f t="shared" si="1"/>
        <v>3000000</v>
      </c>
      <c r="P29" s="31"/>
      <c r="Q29" s="31">
        <f t="shared" si="2"/>
        <v>3000000</v>
      </c>
    </row>
    <row r="30" spans="2:17" hidden="1">
      <c r="B30" s="30" t="s">
        <v>54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f t="shared" si="1"/>
        <v>0</v>
      </c>
      <c r="P30" s="31"/>
      <c r="Q30" s="31">
        <f t="shared" si="2"/>
        <v>0</v>
      </c>
    </row>
    <row r="31" spans="2:17">
      <c r="B31" s="26" t="s">
        <v>56</v>
      </c>
      <c r="C31" s="27">
        <f t="shared" ref="C31:N31" si="5">+C32+C33+C34+C35+C36+C37+C38+C39+C40+C41+C42+C43+C44-ABS(C45)</f>
        <v>51611833</v>
      </c>
      <c r="D31" s="27">
        <f t="shared" si="5"/>
        <v>111045444</v>
      </c>
      <c r="E31" s="27">
        <f t="shared" si="5"/>
        <v>5499452</v>
      </c>
      <c r="F31" s="27">
        <f t="shared" si="5"/>
        <v>1730962</v>
      </c>
      <c r="G31" s="27">
        <f t="shared" si="5"/>
        <v>7070845</v>
      </c>
      <c r="H31" s="27">
        <f t="shared" si="5"/>
        <v>15419984</v>
      </c>
      <c r="I31" s="27">
        <f t="shared" si="5"/>
        <v>7628221</v>
      </c>
      <c r="J31" s="27">
        <f t="shared" si="5"/>
        <v>4081343</v>
      </c>
      <c r="K31" s="27">
        <f t="shared" si="5"/>
        <v>4096392</v>
      </c>
      <c r="L31" s="27">
        <f t="shared" si="5"/>
        <v>554904</v>
      </c>
      <c r="M31" s="27">
        <f t="shared" si="5"/>
        <v>46054456</v>
      </c>
      <c r="N31" s="27">
        <f t="shared" si="5"/>
        <v>0</v>
      </c>
      <c r="O31" s="27">
        <f t="shared" si="1"/>
        <v>254793836</v>
      </c>
      <c r="P31" s="27">
        <f>+P32+P33+P34+P35+P36+P37+P38+P39+P40+P41+P42+P43+P44-ABS(P45)</f>
        <v>0</v>
      </c>
      <c r="Q31" s="27">
        <f t="shared" si="2"/>
        <v>254793836</v>
      </c>
    </row>
    <row r="32" spans="2:17">
      <c r="B32" s="28" t="s">
        <v>48</v>
      </c>
      <c r="C32" s="29"/>
      <c r="D32" s="29">
        <v>100500000</v>
      </c>
      <c r="E32" s="29"/>
      <c r="F32" s="29"/>
      <c r="G32" s="29"/>
      <c r="H32" s="29"/>
      <c r="I32" s="29"/>
      <c r="J32" s="29"/>
      <c r="K32" s="29"/>
      <c r="L32" s="29"/>
      <c r="M32" s="29">
        <v>31342630</v>
      </c>
      <c r="N32" s="29"/>
      <c r="O32" s="29">
        <f t="shared" si="1"/>
        <v>131842630</v>
      </c>
      <c r="P32" s="29"/>
      <c r="Q32" s="29">
        <f t="shared" si="2"/>
        <v>131842630</v>
      </c>
    </row>
    <row r="33" spans="2:17">
      <c r="B33" s="30" t="s">
        <v>50</v>
      </c>
      <c r="C33" s="31">
        <v>3871723</v>
      </c>
      <c r="D33" s="31">
        <v>2168988</v>
      </c>
      <c r="E33" s="31"/>
      <c r="F33" s="31"/>
      <c r="G33" s="31"/>
      <c r="H33" s="31">
        <v>6035621</v>
      </c>
      <c r="I33" s="31">
        <v>3708525</v>
      </c>
      <c r="J33" s="31"/>
      <c r="K33" s="31">
        <v>352894</v>
      </c>
      <c r="L33" s="31"/>
      <c r="M33" s="31">
        <v>11310885</v>
      </c>
      <c r="N33" s="31"/>
      <c r="O33" s="31">
        <f t="shared" si="1"/>
        <v>27448636</v>
      </c>
      <c r="P33" s="31"/>
      <c r="Q33" s="31">
        <f t="shared" si="2"/>
        <v>27448636</v>
      </c>
    </row>
    <row r="34" spans="2:17">
      <c r="B34" s="30" t="s">
        <v>60</v>
      </c>
      <c r="C34" s="31"/>
      <c r="D34" s="31">
        <v>4139673</v>
      </c>
      <c r="E34" s="31">
        <v>105210</v>
      </c>
      <c r="F34" s="31">
        <v>42087</v>
      </c>
      <c r="G34" s="31"/>
      <c r="H34" s="31">
        <v>88814</v>
      </c>
      <c r="I34" s="31"/>
      <c r="J34" s="31"/>
      <c r="K34" s="31"/>
      <c r="L34" s="31"/>
      <c r="M34" s="31"/>
      <c r="N34" s="31"/>
      <c r="O34" s="31">
        <f t="shared" si="1"/>
        <v>4375784</v>
      </c>
      <c r="P34" s="31"/>
      <c r="Q34" s="31">
        <f t="shared" si="2"/>
        <v>4375784</v>
      </c>
    </row>
    <row r="35" spans="2:17">
      <c r="B35" s="30" t="s">
        <v>62</v>
      </c>
      <c r="C35" s="31">
        <v>3712712</v>
      </c>
      <c r="D35" s="31">
        <v>847496</v>
      </c>
      <c r="E35" s="31">
        <v>1</v>
      </c>
      <c r="F35" s="31">
        <v>1</v>
      </c>
      <c r="G35" s="31"/>
      <c r="H35" s="31">
        <v>1724148</v>
      </c>
      <c r="I35" s="31">
        <v>396225</v>
      </c>
      <c r="J35" s="31">
        <v>23408</v>
      </c>
      <c r="K35" s="31">
        <v>1066818</v>
      </c>
      <c r="L35" s="31">
        <v>24394</v>
      </c>
      <c r="M35" s="31">
        <v>1</v>
      </c>
      <c r="N35" s="31"/>
      <c r="O35" s="31">
        <f t="shared" si="1"/>
        <v>7795204</v>
      </c>
      <c r="P35" s="31"/>
      <c r="Q35" s="31">
        <f t="shared" si="2"/>
        <v>7795204</v>
      </c>
    </row>
    <row r="36" spans="2:17">
      <c r="B36" s="30" t="s">
        <v>64</v>
      </c>
      <c r="C36" s="31">
        <v>451048</v>
      </c>
      <c r="D36" s="31">
        <v>893938</v>
      </c>
      <c r="E36" s="31">
        <v>592241</v>
      </c>
      <c r="F36" s="31">
        <v>912434</v>
      </c>
      <c r="G36" s="31">
        <v>183045</v>
      </c>
      <c r="H36" s="31">
        <v>1446790</v>
      </c>
      <c r="I36" s="31">
        <v>1323471</v>
      </c>
      <c r="J36" s="31">
        <v>50935</v>
      </c>
      <c r="K36" s="31">
        <v>2376680</v>
      </c>
      <c r="L36" s="31">
        <v>30510</v>
      </c>
      <c r="M36" s="31">
        <v>1545940</v>
      </c>
      <c r="N36" s="31"/>
      <c r="O36" s="31">
        <f t="shared" si="1"/>
        <v>9807032</v>
      </c>
      <c r="P36" s="31"/>
      <c r="Q36" s="31">
        <f t="shared" si="2"/>
        <v>9807032</v>
      </c>
    </row>
    <row r="37" spans="2:17" hidden="1">
      <c r="B37" s="30" t="s">
        <v>66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>
        <f t="shared" si="1"/>
        <v>0</v>
      </c>
      <c r="P37" s="31"/>
      <c r="Q37" s="31">
        <f t="shared" si="2"/>
        <v>0</v>
      </c>
    </row>
    <row r="38" spans="2:17">
      <c r="B38" s="30" t="s">
        <v>68</v>
      </c>
      <c r="C38" s="31">
        <v>19800</v>
      </c>
      <c r="D38" s="31"/>
      <c r="E38" s="31"/>
      <c r="F38" s="31">
        <v>76440</v>
      </c>
      <c r="G38" s="31"/>
      <c r="H38" s="31"/>
      <c r="I38" s="31"/>
      <c r="J38" s="31"/>
      <c r="K38" s="31"/>
      <c r="L38" s="31"/>
      <c r="M38" s="31"/>
      <c r="N38" s="31"/>
      <c r="O38" s="31">
        <f t="shared" si="1"/>
        <v>96240</v>
      </c>
      <c r="P38" s="31"/>
      <c r="Q38" s="31">
        <f t="shared" si="2"/>
        <v>96240</v>
      </c>
    </row>
    <row r="39" spans="2:17">
      <c r="B39" s="30" t="s">
        <v>54</v>
      </c>
      <c r="C39" s="31">
        <v>200000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>
        <f t="shared" si="1"/>
        <v>200000</v>
      </c>
      <c r="P39" s="31"/>
      <c r="Q39" s="31">
        <f t="shared" si="2"/>
        <v>200000</v>
      </c>
    </row>
    <row r="40" spans="2:17">
      <c r="B40" s="30" t="s">
        <v>73</v>
      </c>
      <c r="C40" s="31">
        <v>540000</v>
      </c>
      <c r="D40" s="31"/>
      <c r="E40" s="31"/>
      <c r="F40" s="31"/>
      <c r="G40" s="31"/>
      <c r="H40" s="31">
        <v>2360000</v>
      </c>
      <c r="I40" s="31"/>
      <c r="J40" s="31">
        <v>1807000</v>
      </c>
      <c r="K40" s="31"/>
      <c r="L40" s="31"/>
      <c r="M40" s="31"/>
      <c r="N40" s="31"/>
      <c r="O40" s="31">
        <f t="shared" si="1"/>
        <v>4707000</v>
      </c>
      <c r="P40" s="31"/>
      <c r="Q40" s="31">
        <f t="shared" si="2"/>
        <v>4707000</v>
      </c>
    </row>
    <row r="41" spans="2:17" hidden="1">
      <c r="B41" s="30" t="s">
        <v>79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>
        <f t="shared" si="1"/>
        <v>0</v>
      </c>
      <c r="P41" s="31"/>
      <c r="Q41" s="31">
        <f t="shared" si="2"/>
        <v>0</v>
      </c>
    </row>
    <row r="42" spans="2:17">
      <c r="B42" s="30" t="s">
        <v>81</v>
      </c>
      <c r="C42" s="31"/>
      <c r="D42" s="31">
        <v>2495349</v>
      </c>
      <c r="E42" s="31">
        <v>4802000</v>
      </c>
      <c r="F42" s="31">
        <v>700000</v>
      </c>
      <c r="G42" s="31">
        <v>6887800</v>
      </c>
      <c r="H42" s="31">
        <v>2764611</v>
      </c>
      <c r="I42" s="31">
        <v>1700000</v>
      </c>
      <c r="J42" s="31">
        <v>2200000</v>
      </c>
      <c r="K42" s="31">
        <v>300000</v>
      </c>
      <c r="L42" s="31">
        <v>500000</v>
      </c>
      <c r="M42" s="31">
        <v>1855000</v>
      </c>
      <c r="N42" s="31"/>
      <c r="O42" s="31">
        <f t="shared" si="1"/>
        <v>24204760</v>
      </c>
      <c r="P42" s="31"/>
      <c r="Q42" s="31">
        <f t="shared" si="2"/>
        <v>24204760</v>
      </c>
    </row>
    <row r="43" spans="2:17">
      <c r="B43" s="30" t="s">
        <v>101</v>
      </c>
      <c r="C43" s="31"/>
      <c r="D43" s="31"/>
      <c r="E43" s="31"/>
      <c r="F43" s="31"/>
      <c r="G43" s="31"/>
      <c r="H43" s="31">
        <v>1000000</v>
      </c>
      <c r="I43" s="31">
        <v>500000</v>
      </c>
      <c r="J43" s="31"/>
      <c r="K43" s="31"/>
      <c r="L43" s="31"/>
      <c r="M43" s="31"/>
      <c r="N43" s="31"/>
      <c r="O43" s="31">
        <f t="shared" si="1"/>
        <v>1500000</v>
      </c>
      <c r="P43" s="31"/>
      <c r="Q43" s="31">
        <f t="shared" si="2"/>
        <v>1500000</v>
      </c>
    </row>
    <row r="44" spans="2:17">
      <c r="B44" s="30" t="s">
        <v>104</v>
      </c>
      <c r="C44" s="31">
        <v>42816550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>
        <f t="shared" si="1"/>
        <v>42816550</v>
      </c>
      <c r="P44" s="31"/>
      <c r="Q44" s="31">
        <f t="shared" si="2"/>
        <v>42816550</v>
      </c>
    </row>
    <row r="45" spans="2:17" hidden="1">
      <c r="B45" s="32" t="s">
        <v>42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>
        <f t="shared" si="1"/>
        <v>0</v>
      </c>
      <c r="P45" s="33"/>
      <c r="Q45" s="33">
        <f t="shared" si="2"/>
        <v>0</v>
      </c>
    </row>
    <row r="46" spans="2:17">
      <c r="B46" s="26" t="s">
        <v>111</v>
      </c>
      <c r="C46" s="27">
        <f t="shared" ref="C46:N46" si="6">+C9 +C25</f>
        <v>106801887</v>
      </c>
      <c r="D46" s="27">
        <f t="shared" si="6"/>
        <v>241909384</v>
      </c>
      <c r="E46" s="27">
        <f t="shared" si="6"/>
        <v>31288381</v>
      </c>
      <c r="F46" s="27">
        <f t="shared" si="6"/>
        <v>11995162</v>
      </c>
      <c r="G46" s="27">
        <f t="shared" si="6"/>
        <v>13003182</v>
      </c>
      <c r="H46" s="27">
        <f t="shared" si="6"/>
        <v>24215670</v>
      </c>
      <c r="I46" s="27">
        <f t="shared" si="6"/>
        <v>42250718</v>
      </c>
      <c r="J46" s="27">
        <f t="shared" si="6"/>
        <v>30532028</v>
      </c>
      <c r="K46" s="27">
        <f t="shared" si="6"/>
        <v>86670450</v>
      </c>
      <c r="L46" s="27">
        <f t="shared" si="6"/>
        <v>1674644</v>
      </c>
      <c r="M46" s="27">
        <f t="shared" si="6"/>
        <v>51248047</v>
      </c>
      <c r="N46" s="27">
        <f t="shared" si="6"/>
        <v>0</v>
      </c>
      <c r="O46" s="27">
        <f t="shared" si="1"/>
        <v>641589553</v>
      </c>
      <c r="P46" s="27">
        <f>+P9 +P25</f>
        <v>0</v>
      </c>
      <c r="Q46" s="27">
        <f t="shared" si="2"/>
        <v>641589553</v>
      </c>
    </row>
    <row r="47" spans="2:17">
      <c r="B47" s="7" t="s">
        <v>144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>
      <c r="B48" s="26" t="s">
        <v>10</v>
      </c>
      <c r="C48" s="27">
        <f t="shared" ref="C48:N48" si="7">+C49+C50+C51+C52+C53+C54+C55+C56+C57+C58+C59</f>
        <v>11106807</v>
      </c>
      <c r="D48" s="27">
        <f t="shared" si="7"/>
        <v>13114291</v>
      </c>
      <c r="E48" s="27">
        <f t="shared" si="7"/>
        <v>1721863</v>
      </c>
      <c r="F48" s="27">
        <f t="shared" si="7"/>
        <v>1842930</v>
      </c>
      <c r="G48" s="27">
        <f t="shared" si="7"/>
        <v>1573987</v>
      </c>
      <c r="H48" s="27">
        <f t="shared" si="7"/>
        <v>1665837</v>
      </c>
      <c r="I48" s="27">
        <f t="shared" si="7"/>
        <v>1710347</v>
      </c>
      <c r="J48" s="27">
        <f t="shared" si="7"/>
        <v>1517977</v>
      </c>
      <c r="K48" s="27">
        <f t="shared" si="7"/>
        <v>3370535</v>
      </c>
      <c r="L48" s="27">
        <f t="shared" si="7"/>
        <v>773100</v>
      </c>
      <c r="M48" s="27">
        <f t="shared" si="7"/>
        <v>4298739</v>
      </c>
      <c r="N48" s="27">
        <f t="shared" si="7"/>
        <v>0</v>
      </c>
      <c r="O48" s="27">
        <f t="shared" si="1"/>
        <v>42696413</v>
      </c>
      <c r="P48" s="27">
        <f>+P49+P50+P51+P52+P53+P54+P55+P56+P57+P58+P59</f>
        <v>0</v>
      </c>
      <c r="Q48" s="27">
        <f t="shared" si="2"/>
        <v>42696413</v>
      </c>
    </row>
    <row r="49" spans="2:17" hidden="1">
      <c r="B49" s="30" t="s">
        <v>12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>
        <f t="shared" si="1"/>
        <v>0</v>
      </c>
      <c r="P49" s="31"/>
      <c r="Q49" s="31">
        <f t="shared" si="2"/>
        <v>0</v>
      </c>
    </row>
    <row r="50" spans="2:17">
      <c r="B50" s="30" t="s">
        <v>14</v>
      </c>
      <c r="C50" s="31"/>
      <c r="D50" s="31"/>
      <c r="E50" s="31"/>
      <c r="F50" s="31"/>
      <c r="G50" s="31"/>
      <c r="H50" s="31">
        <v>19400</v>
      </c>
      <c r="I50" s="31"/>
      <c r="J50" s="31"/>
      <c r="K50" s="31"/>
      <c r="L50" s="31"/>
      <c r="M50" s="31">
        <v>21076</v>
      </c>
      <c r="N50" s="31"/>
      <c r="O50" s="31">
        <f t="shared" si="1"/>
        <v>40476</v>
      </c>
      <c r="P50" s="31"/>
      <c r="Q50" s="31">
        <f t="shared" si="2"/>
        <v>40476</v>
      </c>
    </row>
    <row r="51" spans="2:17">
      <c r="B51" s="30" t="s">
        <v>16</v>
      </c>
      <c r="C51" s="31"/>
      <c r="D51" s="31">
        <v>9984000</v>
      </c>
      <c r="E51" s="31"/>
      <c r="F51" s="31"/>
      <c r="G51" s="31"/>
      <c r="H51" s="31"/>
      <c r="I51" s="31"/>
      <c r="J51" s="31"/>
      <c r="K51" s="31"/>
      <c r="L51" s="31"/>
      <c r="M51" s="31">
        <v>3000000</v>
      </c>
      <c r="N51" s="31"/>
      <c r="O51" s="31">
        <f t="shared" si="1"/>
        <v>12984000</v>
      </c>
      <c r="P51" s="31"/>
      <c r="Q51" s="31">
        <f t="shared" si="2"/>
        <v>12984000</v>
      </c>
    </row>
    <row r="52" spans="2:17">
      <c r="B52" s="30" t="s">
        <v>24</v>
      </c>
      <c r="C52" s="31">
        <v>111001</v>
      </c>
      <c r="D52" s="31">
        <v>159898</v>
      </c>
      <c r="E52" s="31">
        <v>91931</v>
      </c>
      <c r="F52" s="31">
        <v>106384</v>
      </c>
      <c r="G52" s="31">
        <v>90609</v>
      </c>
      <c r="H52" s="31">
        <v>64322</v>
      </c>
      <c r="I52" s="31">
        <v>106377</v>
      </c>
      <c r="J52" s="31">
        <v>106377</v>
      </c>
      <c r="K52" s="31">
        <v>223952</v>
      </c>
      <c r="L52" s="31"/>
      <c r="M52" s="31">
        <v>82750</v>
      </c>
      <c r="N52" s="31"/>
      <c r="O52" s="31">
        <f t="shared" si="1"/>
        <v>1143601</v>
      </c>
      <c r="P52" s="31"/>
      <c r="Q52" s="31">
        <f t="shared" si="2"/>
        <v>1143601</v>
      </c>
    </row>
    <row r="53" spans="2:17">
      <c r="B53" s="30" t="s">
        <v>26</v>
      </c>
      <c r="C53" s="31">
        <v>534060</v>
      </c>
      <c r="D53" s="31">
        <v>25730</v>
      </c>
      <c r="E53" s="31">
        <v>32970</v>
      </c>
      <c r="F53" s="31"/>
      <c r="G53" s="31"/>
      <c r="H53" s="31"/>
      <c r="I53" s="31"/>
      <c r="J53" s="31"/>
      <c r="K53" s="31"/>
      <c r="L53" s="31"/>
      <c r="M53" s="31">
        <v>3330</v>
      </c>
      <c r="N53" s="31"/>
      <c r="O53" s="31">
        <f t="shared" si="1"/>
        <v>596090</v>
      </c>
      <c r="P53" s="31"/>
      <c r="Q53" s="31">
        <f t="shared" si="2"/>
        <v>596090</v>
      </c>
    </row>
    <row r="54" spans="2:17">
      <c r="B54" s="30" t="s">
        <v>28</v>
      </c>
      <c r="C54" s="31">
        <v>839832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>
        <f t="shared" si="1"/>
        <v>839832</v>
      </c>
      <c r="P54" s="31"/>
      <c r="Q54" s="31">
        <f t="shared" si="2"/>
        <v>839832</v>
      </c>
    </row>
    <row r="55" spans="2:17" hidden="1">
      <c r="B55" s="30" t="s">
        <v>30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>
        <f t="shared" si="1"/>
        <v>0</v>
      </c>
      <c r="P55" s="31"/>
      <c r="Q55" s="31">
        <f t="shared" si="2"/>
        <v>0</v>
      </c>
    </row>
    <row r="56" spans="2:17" hidden="1">
      <c r="B56" s="30" t="s">
        <v>32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>
        <f t="shared" si="1"/>
        <v>0</v>
      </c>
      <c r="P56" s="31"/>
      <c r="Q56" s="31">
        <f t="shared" si="2"/>
        <v>0</v>
      </c>
    </row>
    <row r="57" spans="2:17">
      <c r="B57" s="30" t="s">
        <v>34</v>
      </c>
      <c r="C57" s="31">
        <v>1336700</v>
      </c>
      <c r="D57" s="31">
        <v>2922900</v>
      </c>
      <c r="E57" s="31">
        <v>1548400</v>
      </c>
      <c r="F57" s="31">
        <v>1697200</v>
      </c>
      <c r="G57" s="31">
        <v>1443100</v>
      </c>
      <c r="H57" s="31">
        <v>1509000</v>
      </c>
      <c r="I57" s="31">
        <v>1494800</v>
      </c>
      <c r="J57" s="31">
        <v>1336800</v>
      </c>
      <c r="K57" s="31">
        <v>2950600</v>
      </c>
      <c r="L57" s="31">
        <v>773100</v>
      </c>
      <c r="M57" s="31">
        <v>1136500</v>
      </c>
      <c r="N57" s="31"/>
      <c r="O57" s="31">
        <f t="shared" si="1"/>
        <v>18149100</v>
      </c>
      <c r="P57" s="31"/>
      <c r="Q57" s="31">
        <f t="shared" si="2"/>
        <v>18149100</v>
      </c>
    </row>
    <row r="58" spans="2:17">
      <c r="B58" s="30" t="s">
        <v>36</v>
      </c>
      <c r="C58" s="31">
        <v>8285214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>
        <f t="shared" si="1"/>
        <v>8285214</v>
      </c>
      <c r="P58" s="31"/>
      <c r="Q58" s="31">
        <f t="shared" si="2"/>
        <v>8285214</v>
      </c>
    </row>
    <row r="59" spans="2:17">
      <c r="B59" s="30" t="s">
        <v>38</v>
      </c>
      <c r="C59" s="31"/>
      <c r="D59" s="31">
        <v>21763</v>
      </c>
      <c r="E59" s="31">
        <v>48562</v>
      </c>
      <c r="F59" s="31">
        <v>39346</v>
      </c>
      <c r="G59" s="31">
        <v>40278</v>
      </c>
      <c r="H59" s="31">
        <v>73115</v>
      </c>
      <c r="I59" s="31">
        <v>109170</v>
      </c>
      <c r="J59" s="31">
        <v>74800</v>
      </c>
      <c r="K59" s="31">
        <v>195983</v>
      </c>
      <c r="L59" s="31"/>
      <c r="M59" s="31">
        <v>55083</v>
      </c>
      <c r="N59" s="31"/>
      <c r="O59" s="31">
        <f t="shared" si="1"/>
        <v>658100</v>
      </c>
      <c r="P59" s="31"/>
      <c r="Q59" s="31">
        <f t="shared" si="2"/>
        <v>658100</v>
      </c>
    </row>
    <row r="60" spans="2:17">
      <c r="B60" s="26" t="s">
        <v>45</v>
      </c>
      <c r="C60" s="27">
        <f t="shared" ref="C60:N60" si="8">+C61+C62+C63+C64+C65+C66+C67+C68+C69+C70+C71</f>
        <v>0</v>
      </c>
      <c r="D60" s="27">
        <f t="shared" si="8"/>
        <v>116978000</v>
      </c>
      <c r="E60" s="27">
        <f t="shared" si="8"/>
        <v>0</v>
      </c>
      <c r="F60" s="27">
        <f t="shared" si="8"/>
        <v>0</v>
      </c>
      <c r="G60" s="27">
        <f t="shared" si="8"/>
        <v>0</v>
      </c>
      <c r="H60" s="27">
        <f t="shared" si="8"/>
        <v>0</v>
      </c>
      <c r="I60" s="27">
        <f t="shared" si="8"/>
        <v>0</v>
      </c>
      <c r="J60" s="27">
        <f t="shared" si="8"/>
        <v>0</v>
      </c>
      <c r="K60" s="27">
        <f t="shared" si="8"/>
        <v>0</v>
      </c>
      <c r="L60" s="27">
        <f t="shared" si="8"/>
        <v>0</v>
      </c>
      <c r="M60" s="27">
        <f t="shared" si="8"/>
        <v>37000000</v>
      </c>
      <c r="N60" s="27">
        <f t="shared" si="8"/>
        <v>0</v>
      </c>
      <c r="O60" s="27">
        <f t="shared" si="1"/>
        <v>153978000</v>
      </c>
      <c r="P60" s="27">
        <f>+P61+P62+P63+P64+P65+P66+P67+P68+P69+P70+P71</f>
        <v>0</v>
      </c>
      <c r="Q60" s="27">
        <f t="shared" si="2"/>
        <v>153978000</v>
      </c>
    </row>
    <row r="61" spans="2:17">
      <c r="B61" s="28" t="s">
        <v>47</v>
      </c>
      <c r="C61" s="29"/>
      <c r="D61" s="29">
        <v>116978000</v>
      </c>
      <c r="E61" s="29"/>
      <c r="F61" s="29"/>
      <c r="G61" s="29"/>
      <c r="H61" s="29"/>
      <c r="I61" s="29"/>
      <c r="J61" s="29"/>
      <c r="K61" s="29"/>
      <c r="L61" s="29"/>
      <c r="M61" s="29">
        <v>37000000</v>
      </c>
      <c r="N61" s="29"/>
      <c r="O61" s="29">
        <f t="shared" si="1"/>
        <v>153978000</v>
      </c>
      <c r="P61" s="29"/>
      <c r="Q61" s="29">
        <f t="shared" si="2"/>
        <v>153978000</v>
      </c>
    </row>
    <row r="62" spans="2:17" hidden="1">
      <c r="B62" s="30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f t="shared" si="1"/>
        <v>0</v>
      </c>
      <c r="P62" s="31"/>
      <c r="Q62" s="31">
        <f t="shared" si="2"/>
        <v>0</v>
      </c>
    </row>
    <row r="63" spans="2:17" hidden="1">
      <c r="B63" s="30" t="s">
        <v>57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>
        <f t="shared" si="1"/>
        <v>0</v>
      </c>
      <c r="P63" s="31"/>
      <c r="Q63" s="31">
        <f t="shared" si="2"/>
        <v>0</v>
      </c>
    </row>
    <row r="64" spans="2:17" hidden="1">
      <c r="B64" s="30" t="s">
        <v>58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>
        <f t="shared" si="1"/>
        <v>0</v>
      </c>
      <c r="P64" s="31"/>
      <c r="Q64" s="31">
        <f t="shared" si="2"/>
        <v>0</v>
      </c>
    </row>
    <row r="65" spans="2:17" hidden="1">
      <c r="B65" s="30" t="s">
        <v>59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>
        <f t="shared" si="1"/>
        <v>0</v>
      </c>
      <c r="P65" s="31"/>
      <c r="Q65" s="31">
        <f t="shared" si="2"/>
        <v>0</v>
      </c>
    </row>
    <row r="66" spans="2:17" hidden="1">
      <c r="B66" s="30" t="s">
        <v>61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>
        <f t="shared" si="1"/>
        <v>0</v>
      </c>
      <c r="P66" s="31"/>
      <c r="Q66" s="31">
        <f t="shared" si="2"/>
        <v>0</v>
      </c>
    </row>
    <row r="67" spans="2:17" hidden="1">
      <c r="B67" s="30" t="s">
        <v>63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>
        <f t="shared" si="1"/>
        <v>0</v>
      </c>
      <c r="P67" s="31"/>
      <c r="Q67" s="31">
        <f t="shared" si="2"/>
        <v>0</v>
      </c>
    </row>
    <row r="68" spans="2:17" hidden="1">
      <c r="B68" s="30" t="s">
        <v>65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>
        <f t="shared" si="1"/>
        <v>0</v>
      </c>
      <c r="P68" s="31"/>
      <c r="Q68" s="31">
        <f t="shared" si="2"/>
        <v>0</v>
      </c>
    </row>
    <row r="69" spans="2:17" hidden="1">
      <c r="B69" s="30" t="s">
        <v>67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>
        <f t="shared" si="1"/>
        <v>0</v>
      </c>
      <c r="P69" s="31"/>
      <c r="Q69" s="31">
        <f t="shared" si="2"/>
        <v>0</v>
      </c>
    </row>
    <row r="70" spans="2:17" hidden="1">
      <c r="B70" s="30" t="s">
        <v>69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>
        <f t="shared" si="1"/>
        <v>0</v>
      </c>
      <c r="P70" s="31"/>
      <c r="Q70" s="31">
        <f t="shared" si="2"/>
        <v>0</v>
      </c>
    </row>
    <row r="71" spans="2:17" hidden="1">
      <c r="B71" s="30" t="s">
        <v>70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>
        <f t="shared" si="1"/>
        <v>0</v>
      </c>
      <c r="P71" s="31"/>
      <c r="Q71" s="31">
        <f t="shared" si="2"/>
        <v>0</v>
      </c>
    </row>
    <row r="72" spans="2:17">
      <c r="B72" s="26" t="s">
        <v>72</v>
      </c>
      <c r="C72" s="27">
        <f t="shared" ref="C72:N72" si="9">+C48 +C60</f>
        <v>11106807</v>
      </c>
      <c r="D72" s="27">
        <f t="shared" si="9"/>
        <v>130092291</v>
      </c>
      <c r="E72" s="27">
        <f t="shared" si="9"/>
        <v>1721863</v>
      </c>
      <c r="F72" s="27">
        <f t="shared" si="9"/>
        <v>1842930</v>
      </c>
      <c r="G72" s="27">
        <f t="shared" si="9"/>
        <v>1573987</v>
      </c>
      <c r="H72" s="27">
        <f t="shared" si="9"/>
        <v>1665837</v>
      </c>
      <c r="I72" s="27">
        <f t="shared" si="9"/>
        <v>1710347</v>
      </c>
      <c r="J72" s="27">
        <f t="shared" si="9"/>
        <v>1517977</v>
      </c>
      <c r="K72" s="27">
        <f t="shared" si="9"/>
        <v>3370535</v>
      </c>
      <c r="L72" s="27">
        <f t="shared" si="9"/>
        <v>773100</v>
      </c>
      <c r="M72" s="27">
        <f t="shared" si="9"/>
        <v>41298739</v>
      </c>
      <c r="N72" s="27">
        <f t="shared" si="9"/>
        <v>0</v>
      </c>
      <c r="O72" s="27">
        <f t="shared" si="1"/>
        <v>196674413</v>
      </c>
      <c r="P72" s="27">
        <f>+P48 +P60</f>
        <v>0</v>
      </c>
      <c r="Q72" s="27">
        <f t="shared" si="2"/>
        <v>196674413</v>
      </c>
    </row>
    <row r="73" spans="2:17">
      <c r="B73" s="7" t="s">
        <v>74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>
      <c r="B74" s="28" t="s">
        <v>76</v>
      </c>
      <c r="C74" s="29">
        <f t="shared" ref="C74:N74" si="10">+C75+C76</f>
        <v>10000000</v>
      </c>
      <c r="D74" s="29">
        <f t="shared" si="10"/>
        <v>9575899</v>
      </c>
      <c r="E74" s="29">
        <f t="shared" si="10"/>
        <v>8167525</v>
      </c>
      <c r="F74" s="29">
        <f t="shared" si="10"/>
        <v>11578914</v>
      </c>
      <c r="G74" s="29">
        <f t="shared" si="10"/>
        <v>353910</v>
      </c>
      <c r="H74" s="29">
        <f t="shared" si="10"/>
        <v>8422645</v>
      </c>
      <c r="I74" s="29">
        <f t="shared" si="10"/>
        <v>45740562</v>
      </c>
      <c r="J74" s="29">
        <f t="shared" si="10"/>
        <v>37318261</v>
      </c>
      <c r="K74" s="29">
        <f t="shared" si="10"/>
        <v>20363201</v>
      </c>
      <c r="L74" s="29">
        <f t="shared" si="10"/>
        <v>0</v>
      </c>
      <c r="M74" s="29">
        <f t="shared" si="10"/>
        <v>2161299</v>
      </c>
      <c r="N74" s="29">
        <f t="shared" si="10"/>
        <v>0</v>
      </c>
      <c r="O74" s="29">
        <f t="shared" ref="O74:O85" si="11">+C74+D74+E74+F74+G74+H74+I74+J74+K74+L74+M74+N74</f>
        <v>153682216</v>
      </c>
      <c r="P74" s="29">
        <f>+P75+P76</f>
        <v>0</v>
      </c>
      <c r="Q74" s="29">
        <f t="shared" ref="Q74:Q85" si="12">O74-ABS(P74)</f>
        <v>153682216</v>
      </c>
    </row>
    <row r="75" spans="2:17">
      <c r="B75" s="30" t="s">
        <v>78</v>
      </c>
      <c r="C75" s="31">
        <v>3000000</v>
      </c>
      <c r="D75" s="31">
        <v>7509249</v>
      </c>
      <c r="E75" s="31">
        <v>5902685</v>
      </c>
      <c r="F75" s="31">
        <v>9370399</v>
      </c>
      <c r="G75" s="31"/>
      <c r="H75" s="31">
        <v>7031675</v>
      </c>
      <c r="I75" s="31">
        <v>41705804</v>
      </c>
      <c r="J75" s="31">
        <v>33118646</v>
      </c>
      <c r="K75" s="31">
        <v>16000000</v>
      </c>
      <c r="L75" s="31"/>
      <c r="M75" s="31"/>
      <c r="N75" s="31"/>
      <c r="O75" s="31">
        <f t="shared" si="11"/>
        <v>123638458</v>
      </c>
      <c r="P75" s="31"/>
      <c r="Q75" s="31">
        <f t="shared" si="12"/>
        <v>123638458</v>
      </c>
    </row>
    <row r="76" spans="2:17">
      <c r="B76" s="30" t="s">
        <v>80</v>
      </c>
      <c r="C76" s="31">
        <v>7000000</v>
      </c>
      <c r="D76" s="31">
        <v>2066650</v>
      </c>
      <c r="E76" s="31">
        <v>2264840</v>
      </c>
      <c r="F76" s="31">
        <v>2208515</v>
      </c>
      <c r="G76" s="31">
        <v>353910</v>
      </c>
      <c r="H76" s="31">
        <v>1390970</v>
      </c>
      <c r="I76" s="31">
        <v>4034758</v>
      </c>
      <c r="J76" s="31">
        <v>4199615</v>
      </c>
      <c r="K76" s="31">
        <v>4363201</v>
      </c>
      <c r="L76" s="31"/>
      <c r="M76" s="31">
        <v>2161299</v>
      </c>
      <c r="N76" s="31"/>
      <c r="O76" s="31">
        <f t="shared" si="11"/>
        <v>30043758</v>
      </c>
      <c r="P76" s="31"/>
      <c r="Q76" s="31">
        <f t="shared" si="12"/>
        <v>30043758</v>
      </c>
    </row>
    <row r="77" spans="2:17">
      <c r="B77" s="30" t="s">
        <v>82</v>
      </c>
      <c r="C77" s="31">
        <v>3037583</v>
      </c>
      <c r="D77" s="31">
        <v>915186</v>
      </c>
      <c r="E77" s="31">
        <v>13574016</v>
      </c>
      <c r="F77" s="31">
        <v>827240</v>
      </c>
      <c r="G77" s="31"/>
      <c r="H77" s="31">
        <v>1409029</v>
      </c>
      <c r="I77" s="31">
        <v>1300315</v>
      </c>
      <c r="J77" s="31">
        <v>64476</v>
      </c>
      <c r="K77" s="31">
        <v>2201306</v>
      </c>
      <c r="L77" s="31"/>
      <c r="M77" s="31">
        <v>843867</v>
      </c>
      <c r="N77" s="31"/>
      <c r="O77" s="31">
        <f t="shared" si="11"/>
        <v>24173018</v>
      </c>
      <c r="P77" s="31"/>
      <c r="Q77" s="31">
        <f t="shared" si="12"/>
        <v>24173018</v>
      </c>
    </row>
    <row r="78" spans="2:17">
      <c r="B78" s="30" t="s">
        <v>84</v>
      </c>
      <c r="C78" s="31">
        <f t="shared" ref="C78:N78" si="13">+C79+C80+C81</f>
        <v>42816550</v>
      </c>
      <c r="D78" s="31">
        <f t="shared" si="13"/>
        <v>2495349</v>
      </c>
      <c r="E78" s="31">
        <f t="shared" si="13"/>
        <v>4802000</v>
      </c>
      <c r="F78" s="31">
        <f t="shared" si="13"/>
        <v>700000</v>
      </c>
      <c r="G78" s="31">
        <f t="shared" si="13"/>
        <v>6887800</v>
      </c>
      <c r="H78" s="31">
        <f t="shared" si="13"/>
        <v>3764611</v>
      </c>
      <c r="I78" s="31">
        <f t="shared" si="13"/>
        <v>2200000</v>
      </c>
      <c r="J78" s="31">
        <f t="shared" si="13"/>
        <v>2200000</v>
      </c>
      <c r="K78" s="31">
        <f t="shared" si="13"/>
        <v>300000</v>
      </c>
      <c r="L78" s="31">
        <f t="shared" si="13"/>
        <v>500000</v>
      </c>
      <c r="M78" s="31">
        <f t="shared" si="13"/>
        <v>1855000</v>
      </c>
      <c r="N78" s="31">
        <f t="shared" si="13"/>
        <v>0</v>
      </c>
      <c r="O78" s="31">
        <f t="shared" si="11"/>
        <v>68521310</v>
      </c>
      <c r="P78" s="31">
        <f>+P79+P80+P81</f>
        <v>0</v>
      </c>
      <c r="Q78" s="31">
        <f t="shared" si="12"/>
        <v>68521310</v>
      </c>
    </row>
    <row r="79" spans="2:17">
      <c r="B79" s="30" t="s">
        <v>86</v>
      </c>
      <c r="C79" s="31"/>
      <c r="D79" s="31">
        <v>2495349</v>
      </c>
      <c r="E79" s="31">
        <v>4802000</v>
      </c>
      <c r="F79" s="31">
        <v>700000</v>
      </c>
      <c r="G79" s="31">
        <v>6887800</v>
      </c>
      <c r="H79" s="31">
        <v>2764611</v>
      </c>
      <c r="I79" s="31">
        <v>1700000</v>
      </c>
      <c r="J79" s="31">
        <v>2200000</v>
      </c>
      <c r="K79" s="31">
        <v>300000</v>
      </c>
      <c r="L79" s="31">
        <v>500000</v>
      </c>
      <c r="M79" s="31">
        <v>1855000</v>
      </c>
      <c r="N79" s="31"/>
      <c r="O79" s="31">
        <f t="shared" si="11"/>
        <v>24204760</v>
      </c>
      <c r="P79" s="31"/>
      <c r="Q79" s="31">
        <f t="shared" si="12"/>
        <v>24204760</v>
      </c>
    </row>
    <row r="80" spans="2:17">
      <c r="B80" s="30" t="s">
        <v>88</v>
      </c>
      <c r="C80" s="31"/>
      <c r="D80" s="31"/>
      <c r="E80" s="31"/>
      <c r="F80" s="31"/>
      <c r="G80" s="31"/>
      <c r="H80" s="31">
        <v>1000000</v>
      </c>
      <c r="I80" s="31">
        <v>500000</v>
      </c>
      <c r="J80" s="31"/>
      <c r="K80" s="31"/>
      <c r="L80" s="31"/>
      <c r="M80" s="31"/>
      <c r="N80" s="31"/>
      <c r="O80" s="31">
        <f t="shared" si="11"/>
        <v>1500000</v>
      </c>
      <c r="P80" s="31"/>
      <c r="Q80" s="31">
        <f t="shared" si="12"/>
        <v>1500000</v>
      </c>
    </row>
    <row r="81" spans="2:17">
      <c r="B81" s="30" t="s">
        <v>90</v>
      </c>
      <c r="C81" s="31">
        <v>42816550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>
        <f t="shared" si="11"/>
        <v>42816550</v>
      </c>
      <c r="P81" s="31"/>
      <c r="Q81" s="31">
        <f t="shared" si="12"/>
        <v>42816550</v>
      </c>
    </row>
    <row r="82" spans="2:17">
      <c r="B82" s="30" t="s">
        <v>92</v>
      </c>
      <c r="C82" s="31">
        <v>39840947</v>
      </c>
      <c r="D82" s="31">
        <v>98830659</v>
      </c>
      <c r="E82" s="31">
        <v>3022977</v>
      </c>
      <c r="F82" s="31">
        <v>-2953922</v>
      </c>
      <c r="G82" s="31">
        <v>4187485</v>
      </c>
      <c r="H82" s="31">
        <v>8953548</v>
      </c>
      <c r="I82" s="31">
        <v>-8700506</v>
      </c>
      <c r="J82" s="31">
        <v>-10568686</v>
      </c>
      <c r="K82" s="31">
        <v>60435408</v>
      </c>
      <c r="L82" s="31">
        <v>401544</v>
      </c>
      <c r="M82" s="31">
        <v>5089142</v>
      </c>
      <c r="N82" s="31"/>
      <c r="O82" s="31">
        <f t="shared" si="11"/>
        <v>198538596</v>
      </c>
      <c r="P82" s="31"/>
      <c r="Q82" s="31">
        <f t="shared" si="12"/>
        <v>198538596</v>
      </c>
    </row>
    <row r="83" spans="2:17">
      <c r="B83" s="32" t="s">
        <v>94</v>
      </c>
      <c r="C83" s="33">
        <v>9595394</v>
      </c>
      <c r="D83" s="33">
        <v>2508174</v>
      </c>
      <c r="E83" s="33">
        <v>513546</v>
      </c>
      <c r="F83" s="33">
        <v>-866365</v>
      </c>
      <c r="G83" s="33">
        <v>-970730</v>
      </c>
      <c r="H83" s="33">
        <v>213133</v>
      </c>
      <c r="I83" s="33">
        <v>-906279</v>
      </c>
      <c r="J83" s="33">
        <v>-1105684</v>
      </c>
      <c r="K83" s="33">
        <v>-487965</v>
      </c>
      <c r="L83" s="33">
        <v>-324440</v>
      </c>
      <c r="M83" s="33">
        <v>604887</v>
      </c>
      <c r="N83" s="33"/>
      <c r="O83" s="33">
        <f t="shared" si="11"/>
        <v>8773671</v>
      </c>
      <c r="P83" s="33"/>
      <c r="Q83" s="33">
        <f t="shared" si="12"/>
        <v>8773671</v>
      </c>
    </row>
    <row r="84" spans="2:17">
      <c r="B84" s="26" t="s">
        <v>110</v>
      </c>
      <c r="C84" s="27">
        <f t="shared" ref="C84:N84" si="14">+C74 +C77 +C78 +C82</f>
        <v>95695080</v>
      </c>
      <c r="D84" s="27">
        <f t="shared" si="14"/>
        <v>111817093</v>
      </c>
      <c r="E84" s="27">
        <f t="shared" si="14"/>
        <v>29566518</v>
      </c>
      <c r="F84" s="27">
        <f t="shared" si="14"/>
        <v>10152232</v>
      </c>
      <c r="G84" s="27">
        <f t="shared" si="14"/>
        <v>11429195</v>
      </c>
      <c r="H84" s="27">
        <f t="shared" si="14"/>
        <v>22549833</v>
      </c>
      <c r="I84" s="27">
        <f t="shared" si="14"/>
        <v>40540371</v>
      </c>
      <c r="J84" s="27">
        <f t="shared" si="14"/>
        <v>29014051</v>
      </c>
      <c r="K84" s="27">
        <f t="shared" si="14"/>
        <v>83299915</v>
      </c>
      <c r="L84" s="27">
        <f t="shared" si="14"/>
        <v>901544</v>
      </c>
      <c r="M84" s="27">
        <f t="shared" si="14"/>
        <v>9949308</v>
      </c>
      <c r="N84" s="27">
        <f t="shared" si="14"/>
        <v>0</v>
      </c>
      <c r="O84" s="27">
        <f t="shared" si="11"/>
        <v>444915140</v>
      </c>
      <c r="P84" s="27">
        <f>+P74 +P77 +P78 +P82</f>
        <v>0</v>
      </c>
      <c r="Q84" s="27">
        <f t="shared" si="12"/>
        <v>444915140</v>
      </c>
    </row>
    <row r="85" spans="2:17">
      <c r="B85" s="7" t="s">
        <v>112</v>
      </c>
      <c r="C85" s="25">
        <f t="shared" ref="C85:N85" si="15">+C72 +C84</f>
        <v>106801887</v>
      </c>
      <c r="D85" s="25">
        <f t="shared" si="15"/>
        <v>241909384</v>
      </c>
      <c r="E85" s="25">
        <f t="shared" si="15"/>
        <v>31288381</v>
      </c>
      <c r="F85" s="25">
        <f t="shared" si="15"/>
        <v>11995162</v>
      </c>
      <c r="G85" s="25">
        <f t="shared" si="15"/>
        <v>13003182</v>
      </c>
      <c r="H85" s="25">
        <f t="shared" si="15"/>
        <v>24215670</v>
      </c>
      <c r="I85" s="25">
        <f t="shared" si="15"/>
        <v>42250718</v>
      </c>
      <c r="J85" s="25">
        <f t="shared" si="15"/>
        <v>30532028</v>
      </c>
      <c r="K85" s="25">
        <f t="shared" si="15"/>
        <v>86670450</v>
      </c>
      <c r="L85" s="25">
        <f t="shared" si="15"/>
        <v>1674644</v>
      </c>
      <c r="M85" s="25">
        <f t="shared" si="15"/>
        <v>51248047</v>
      </c>
      <c r="N85" s="25">
        <f t="shared" si="15"/>
        <v>0</v>
      </c>
      <c r="O85" s="25">
        <f t="shared" si="11"/>
        <v>641589553</v>
      </c>
      <c r="P85" s="25">
        <f>+P72 +P84</f>
        <v>0</v>
      </c>
      <c r="Q85" s="25">
        <f t="shared" si="12"/>
        <v>641589553</v>
      </c>
    </row>
  </sheetData>
  <mergeCells count="2">
    <mergeCell ref="B3:Q3"/>
    <mergeCell ref="B5:Q5"/>
  </mergeCells>
  <phoneticPr fontId="2"/>
  <pageMargins left="0.70866141732283472" right="0.70866141732283472" top="0.35433070866141736" bottom="0.35433070866141736" header="0.31496062992125984" footer="0.31496062992125984"/>
  <pageSetup paperSize="9" scale="4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2C39-7BA5-4974-A047-D6B906794597}">
  <sheetPr>
    <pageSetUpPr fitToPage="1"/>
  </sheetPr>
  <dimension ref="A1:I70"/>
  <sheetViews>
    <sheetView showGridLines="0" topLeftCell="A40" workbookViewId="0">
      <selection activeCell="A60" sqref="A60:XFD63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52190054</v>
      </c>
      <c r="D7" s="9">
        <f>+D8+D13+D14+D15+D16+D17+D18+D19+D20+D21+D22+D23+D24-ABS(D25)+D26</f>
        <v>45622962</v>
      </c>
      <c r="E7" s="9">
        <f>C7-D7</f>
        <v>6567092</v>
      </c>
      <c r="F7" s="8" t="s">
        <v>10</v>
      </c>
      <c r="G7" s="9">
        <f>+G8+G9+G10+G14+G15+G16+G17+G18+G19+G20+G21</f>
        <v>11106807</v>
      </c>
      <c r="H7" s="9">
        <f>+H8+H9+H10+H14+H15+H16+H17+H18+H19+H20+H21</f>
        <v>12330625</v>
      </c>
      <c r="I7" s="9">
        <f>G7-H7</f>
        <v>-1223818</v>
      </c>
    </row>
    <row r="8" spans="1:9">
      <c r="A8" s="1"/>
      <c r="B8" s="10" t="s">
        <v>11</v>
      </c>
      <c r="C8" s="11">
        <f>+C9+C10+C11+C12</f>
        <v>51992054</v>
      </c>
      <c r="D8" s="11">
        <f>+D9+D10+D11+D12</f>
        <v>41115762</v>
      </c>
      <c r="E8" s="11">
        <f t="shared" ref="E8:E70" si="0">C8-D8</f>
        <v>10876292</v>
      </c>
      <c r="F8" s="12" t="s">
        <v>12</v>
      </c>
      <c r="G8" s="13"/>
      <c r="H8" s="13"/>
      <c r="I8" s="13">
        <f t="shared" ref="I8:I70" si="1">G8-H8</f>
        <v>0</v>
      </c>
    </row>
    <row r="9" spans="1:9">
      <c r="A9" s="1"/>
      <c r="B9" s="12" t="s">
        <v>13</v>
      </c>
      <c r="C9" s="13">
        <v>30458</v>
      </c>
      <c r="D9" s="13">
        <v>8276</v>
      </c>
      <c r="E9" s="13">
        <f t="shared" si="0"/>
        <v>22182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51961596</v>
      </c>
      <c r="D10" s="13">
        <v>41107486</v>
      </c>
      <c r="E10" s="13">
        <f t="shared" si="0"/>
        <v>10854110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 hidden="1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 hidden="1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 hidden="1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>
        <v>111001</v>
      </c>
      <c r="H14" s="13">
        <v>126559</v>
      </c>
      <c r="I14" s="13">
        <f t="shared" si="1"/>
        <v>-15558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534060</v>
      </c>
      <c r="H15" s="13">
        <v>336813</v>
      </c>
      <c r="I15" s="13">
        <f t="shared" si="1"/>
        <v>197247</v>
      </c>
    </row>
    <row r="16" spans="1:9">
      <c r="A16" s="1"/>
      <c r="B16" s="12" t="s">
        <v>27</v>
      </c>
      <c r="C16" s="13"/>
      <c r="D16" s="13">
        <v>4309200</v>
      </c>
      <c r="E16" s="13">
        <f t="shared" si="0"/>
        <v>-4309200</v>
      </c>
      <c r="F16" s="12" t="s">
        <v>28</v>
      </c>
      <c r="G16" s="13">
        <v>839832</v>
      </c>
      <c r="H16" s="13">
        <v>862911</v>
      </c>
      <c r="I16" s="13">
        <f t="shared" si="1"/>
        <v>-23079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>
        <v>1336700</v>
      </c>
      <c r="H19" s="13">
        <v>781800</v>
      </c>
      <c r="I19" s="13">
        <f t="shared" si="1"/>
        <v>554900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8285214</v>
      </c>
      <c r="H20" s="13">
        <v>10222542</v>
      </c>
      <c r="I20" s="13">
        <f t="shared" si="1"/>
        <v>-1937328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>
        <v>198000</v>
      </c>
      <c r="D22" s="13">
        <v>198000</v>
      </c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 hidden="1">
      <c r="A26" s="1"/>
      <c r="B26" s="12" t="s">
        <v>43</v>
      </c>
      <c r="C26" s="13"/>
      <c r="D26" s="13"/>
      <c r="E26" s="13">
        <f t="shared" si="0"/>
        <v>0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54611833</v>
      </c>
      <c r="D27" s="9">
        <f>+D28 +D33</f>
        <v>49769766</v>
      </c>
      <c r="E27" s="9">
        <f t="shared" si="0"/>
        <v>4842067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si="1"/>
        <v>0</v>
      </c>
    </row>
    <row r="28" spans="1:9">
      <c r="A28" s="1"/>
      <c r="B28" s="8" t="s">
        <v>46</v>
      </c>
      <c r="C28" s="9">
        <f>+C29+C30+C31+C32</f>
        <v>3000000</v>
      </c>
      <c r="D28" s="9">
        <f>+D29+D30+D31+D32</f>
        <v>3000000</v>
      </c>
      <c r="E28" s="9">
        <f t="shared" si="0"/>
        <v>0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1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1"/>
        <v>0</v>
      </c>
    </row>
    <row r="30" spans="1:9">
      <c r="A30" s="1"/>
      <c r="B30" s="12" t="s">
        <v>50</v>
      </c>
      <c r="C30" s="13"/>
      <c r="D30" s="13"/>
      <c r="E30" s="13">
        <f t="shared" si="0"/>
        <v>0</v>
      </c>
      <c r="F30" s="12" t="s">
        <v>51</v>
      </c>
      <c r="G30" s="13"/>
      <c r="H30" s="13"/>
      <c r="I30" s="13">
        <f t="shared" si="1"/>
        <v>0</v>
      </c>
    </row>
    <row r="31" spans="1:9">
      <c r="A31" s="1"/>
      <c r="B31" s="12" t="s">
        <v>52</v>
      </c>
      <c r="C31" s="13">
        <v>3000000</v>
      </c>
      <c r="D31" s="13">
        <v>3000000</v>
      </c>
      <c r="E31" s="13">
        <f t="shared" si="0"/>
        <v>0</v>
      </c>
      <c r="F31" s="12" t="s">
        <v>53</v>
      </c>
      <c r="G31" s="13"/>
      <c r="H31" s="13"/>
      <c r="I31" s="13">
        <f t="shared" si="1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1"/>
        <v>0</v>
      </c>
    </row>
    <row r="33" spans="1:9">
      <c r="A33" s="1"/>
      <c r="B33" s="8" t="s">
        <v>56</v>
      </c>
      <c r="C33" s="9">
        <f>+C34+C35+C36+C37+C38+C39+C40+C41+C43+C46+C47+C60+C63-ABS(C69)</f>
        <v>51611833</v>
      </c>
      <c r="D33" s="9">
        <f>+D34+D35+D36+D37+D38+D39+D40+D41+D43+D46+D47+D60+D63-ABS(D69)</f>
        <v>46769766</v>
      </c>
      <c r="E33" s="9">
        <f t="shared" si="0"/>
        <v>4842067</v>
      </c>
      <c r="F33" s="12" t="s">
        <v>57</v>
      </c>
      <c r="G33" s="13"/>
      <c r="H33" s="13"/>
      <c r="I33" s="13">
        <f t="shared" si="1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1"/>
        <v>0</v>
      </c>
    </row>
    <row r="35" spans="1:9">
      <c r="A35" s="1"/>
      <c r="B35" s="12" t="s">
        <v>50</v>
      </c>
      <c r="C35" s="13">
        <v>3871723</v>
      </c>
      <c r="D35" s="13">
        <v>3979887</v>
      </c>
      <c r="E35" s="13">
        <f t="shared" si="0"/>
        <v>-108164</v>
      </c>
      <c r="F35" s="12" t="s">
        <v>59</v>
      </c>
      <c r="G35" s="13"/>
      <c r="H35" s="13"/>
      <c r="I35" s="13">
        <f t="shared" si="1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1"/>
        <v>0</v>
      </c>
    </row>
    <row r="37" spans="1:9">
      <c r="A37" s="1"/>
      <c r="B37" s="12" t="s">
        <v>62</v>
      </c>
      <c r="C37" s="13">
        <v>3712712</v>
      </c>
      <c r="D37" s="13">
        <v>767759</v>
      </c>
      <c r="E37" s="13">
        <f t="shared" si="0"/>
        <v>2944953</v>
      </c>
      <c r="F37" s="12" t="s">
        <v>63</v>
      </c>
      <c r="G37" s="13"/>
      <c r="H37" s="13"/>
      <c r="I37" s="13">
        <f t="shared" si="1"/>
        <v>0</v>
      </c>
    </row>
    <row r="38" spans="1:9">
      <c r="A38" s="1"/>
      <c r="B38" s="12" t="s">
        <v>64</v>
      </c>
      <c r="C38" s="13">
        <v>451048</v>
      </c>
      <c r="D38" s="13">
        <v>445770</v>
      </c>
      <c r="E38" s="13">
        <f t="shared" si="0"/>
        <v>5278</v>
      </c>
      <c r="F38" s="12" t="s">
        <v>65</v>
      </c>
      <c r="G38" s="13"/>
      <c r="H38" s="13"/>
      <c r="I38" s="13">
        <f t="shared" si="1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1"/>
        <v>0</v>
      </c>
    </row>
    <row r="40" spans="1:9">
      <c r="A40" s="1"/>
      <c r="B40" s="12" t="s">
        <v>68</v>
      </c>
      <c r="C40" s="13">
        <v>19800</v>
      </c>
      <c r="D40" s="13">
        <v>19800</v>
      </c>
      <c r="E40" s="13">
        <f t="shared" si="0"/>
        <v>0</v>
      </c>
      <c r="F40" s="12" t="s">
        <v>69</v>
      </c>
      <c r="G40" s="13"/>
      <c r="H40" s="13"/>
      <c r="I40" s="13">
        <f t="shared" si="1"/>
        <v>0</v>
      </c>
    </row>
    <row r="41" spans="1:9">
      <c r="A41" s="1"/>
      <c r="B41" s="12" t="s">
        <v>54</v>
      </c>
      <c r="C41" s="13">
        <f>+C42</f>
        <v>200000</v>
      </c>
      <c r="D41" s="13">
        <f>+D42</f>
        <v>200000</v>
      </c>
      <c r="E41" s="13">
        <f t="shared" si="0"/>
        <v>0</v>
      </c>
      <c r="F41" s="12" t="s">
        <v>70</v>
      </c>
      <c r="G41" s="13"/>
      <c r="H41" s="13"/>
      <c r="I41" s="13">
        <f t="shared" si="1"/>
        <v>0</v>
      </c>
    </row>
    <row r="42" spans="1:9">
      <c r="A42" s="1"/>
      <c r="B42" s="12" t="s">
        <v>71</v>
      </c>
      <c r="C42" s="13">
        <v>200000</v>
      </c>
      <c r="D42" s="13">
        <v>200000</v>
      </c>
      <c r="E42" s="13">
        <f t="shared" si="0"/>
        <v>0</v>
      </c>
      <c r="F42" s="8" t="s">
        <v>72</v>
      </c>
      <c r="G42" s="9">
        <f>+G7 +G27</f>
        <v>11106807</v>
      </c>
      <c r="H42" s="9">
        <f>+H7 +H27</f>
        <v>12330625</v>
      </c>
      <c r="I42" s="9">
        <f t="shared" si="1"/>
        <v>-1223818</v>
      </c>
    </row>
    <row r="43" spans="1:9">
      <c r="A43" s="1"/>
      <c r="B43" s="12" t="s">
        <v>73</v>
      </c>
      <c r="C43" s="13">
        <f>+C44+C45</f>
        <v>540000</v>
      </c>
      <c r="D43" s="13">
        <f>+D44+D45</f>
        <v>540000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>
        <v>540000</v>
      </c>
      <c r="D44" s="13">
        <v>540000</v>
      </c>
      <c r="E44" s="13">
        <f t="shared" si="0"/>
        <v>0</v>
      </c>
      <c r="F44" s="10" t="s">
        <v>76</v>
      </c>
      <c r="G44" s="11">
        <f>+G45+G46</f>
        <v>10000000</v>
      </c>
      <c r="H44" s="11">
        <f>+H45+H46</f>
        <v>10000000</v>
      </c>
      <c r="I44" s="11">
        <f t="shared" si="1"/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3000000</v>
      </c>
      <c r="H45" s="13">
        <v>3000000</v>
      </c>
      <c r="I45" s="13">
        <f t="shared" si="1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7000000</v>
      </c>
      <c r="H46" s="13">
        <v>7000000</v>
      </c>
      <c r="I46" s="13">
        <f t="shared" si="1"/>
        <v>0</v>
      </c>
    </row>
    <row r="47" spans="1:9">
      <c r="A47" s="1"/>
      <c r="B47" s="12" t="s">
        <v>81</v>
      </c>
      <c r="C47" s="13">
        <f>+C48+C49+C50+C51+C52+C53+C54+C55+C56+C57+C58+C59</f>
        <v>0</v>
      </c>
      <c r="D47" s="13">
        <f>+D48+D49+D50+D51+D52+D53+D54+D55+D56+D57+D58+D59</f>
        <v>0</v>
      </c>
      <c r="E47" s="13">
        <f t="shared" si="0"/>
        <v>0</v>
      </c>
      <c r="F47" s="12" t="s">
        <v>82</v>
      </c>
      <c r="G47" s="13">
        <v>3037583</v>
      </c>
      <c r="H47" s="13"/>
      <c r="I47" s="13">
        <f t="shared" si="1"/>
        <v>3037583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42816550</v>
      </c>
      <c r="H48" s="13">
        <f>+H49+H50+H51</f>
        <v>40816550</v>
      </c>
      <c r="I48" s="13">
        <f t="shared" si="1"/>
        <v>2000000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/>
      <c r="H49" s="13"/>
      <c r="I49" s="13">
        <f t="shared" si="1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1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>
        <v>42816550</v>
      </c>
      <c r="H51" s="13">
        <v>40816550</v>
      </c>
      <c r="I51" s="13">
        <f t="shared" si="1"/>
        <v>2000000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39840947</v>
      </c>
      <c r="H52" s="13">
        <v>32245553</v>
      </c>
      <c r="I52" s="13">
        <f t="shared" si="1"/>
        <v>7595394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9595394</v>
      </c>
      <c r="H53" s="13">
        <v>5523405</v>
      </c>
      <c r="I53" s="13">
        <f t="shared" si="1"/>
        <v>4071989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42816550</v>
      </c>
      <c r="D63" s="13">
        <f>+D64+D65+D66+D67+D68</f>
        <v>40816550</v>
      </c>
      <c r="E63" s="13">
        <f t="shared" si="0"/>
        <v>2000000</v>
      </c>
      <c r="F63" s="12"/>
      <c r="G63" s="13"/>
      <c r="H63" s="13"/>
      <c r="I63" s="13"/>
    </row>
    <row r="64" spans="1:9">
      <c r="A64" s="1"/>
      <c r="B64" s="12" t="s">
        <v>105</v>
      </c>
      <c r="C64" s="13">
        <v>22720000</v>
      </c>
      <c r="D64" s="13">
        <v>20720000</v>
      </c>
      <c r="E64" s="13">
        <f t="shared" si="0"/>
        <v>2000000</v>
      </c>
      <c r="F64" s="12"/>
      <c r="G64" s="13"/>
      <c r="H64" s="13"/>
      <c r="I64" s="13"/>
    </row>
    <row r="65" spans="1:9">
      <c r="A65" s="1"/>
      <c r="B65" s="12" t="s">
        <v>106</v>
      </c>
      <c r="C65" s="13">
        <v>10096550</v>
      </c>
      <c r="D65" s="13">
        <v>10096550</v>
      </c>
      <c r="E65" s="13">
        <f t="shared" si="0"/>
        <v>0</v>
      </c>
      <c r="F65" s="12"/>
      <c r="G65" s="13"/>
      <c r="H65" s="13"/>
      <c r="I65" s="13"/>
    </row>
    <row r="66" spans="1:9" hidden="1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>
        <v>10000000</v>
      </c>
      <c r="D67" s="13">
        <v>10000000</v>
      </c>
      <c r="E67" s="13">
        <f t="shared" si="0"/>
        <v>0</v>
      </c>
      <c r="F67" s="12"/>
      <c r="G67" s="13"/>
      <c r="H67" s="13"/>
      <c r="I67" s="13"/>
    </row>
    <row r="68" spans="1:9" hidden="1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95695080</v>
      </c>
      <c r="H69" s="9">
        <f>+H44 +H47 +H48 +H52</f>
        <v>83062103</v>
      </c>
      <c r="I69" s="9">
        <f t="shared" si="1"/>
        <v>12632977</v>
      </c>
    </row>
    <row r="70" spans="1:9">
      <c r="A70" s="1"/>
      <c r="B70" s="8" t="s">
        <v>111</v>
      </c>
      <c r="C70" s="9">
        <f>+C7 +C27</f>
        <v>106801887</v>
      </c>
      <c r="D70" s="9">
        <f>+D7 +D27</f>
        <v>95392728</v>
      </c>
      <c r="E70" s="9">
        <f t="shared" si="0"/>
        <v>11409159</v>
      </c>
      <c r="F70" s="16" t="s">
        <v>112</v>
      </c>
      <c r="G70" s="17">
        <f>+G42 +G69</f>
        <v>106801887</v>
      </c>
      <c r="H70" s="17">
        <f>+H42 +H69</f>
        <v>95392728</v>
      </c>
      <c r="I70" s="17">
        <f t="shared" si="1"/>
        <v>11409159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D2FA-2087-4D33-A761-703FA7A5332B}">
  <sheetPr>
    <pageSetUpPr fitToPage="1"/>
  </sheetPr>
  <dimension ref="A1:I70"/>
  <sheetViews>
    <sheetView showGridLines="0" workbookViewId="0">
      <selection activeCell="E73" sqref="E73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113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14037964</v>
      </c>
      <c r="D7" s="9">
        <f>+D8+D13+D14+D15+D16+D17+D18+D19+D20+D21+D22+D23+D24-ABS(D25)+D26</f>
        <v>14018770</v>
      </c>
      <c r="E7" s="9">
        <f>C7-D7</f>
        <v>19194</v>
      </c>
      <c r="F7" s="8" t="s">
        <v>10</v>
      </c>
      <c r="G7" s="9">
        <f>+G8+G9+G10+G14+G15+G16+G17+G18+G19+G20+G21</f>
        <v>13114291</v>
      </c>
      <c r="H7" s="9">
        <f>+H8+H9+H10+H14+H15+H16+H17+H18+H19+H20+H21</f>
        <v>13010886</v>
      </c>
      <c r="I7" s="9">
        <f>G7-H7</f>
        <v>103405</v>
      </c>
    </row>
    <row r="8" spans="1:9">
      <c r="A8" s="1"/>
      <c r="B8" s="10" t="s">
        <v>11</v>
      </c>
      <c r="C8" s="11">
        <f>+C9+C10+C11+C12</f>
        <v>612894</v>
      </c>
      <c r="D8" s="11">
        <f>+D9+D10+D11+D12</f>
        <v>470447</v>
      </c>
      <c r="E8" s="11">
        <f t="shared" ref="E8:E70" si="0">C8-D8</f>
        <v>142447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562894</v>
      </c>
      <c r="D10" s="13">
        <v>420447</v>
      </c>
      <c r="E10" s="13">
        <f t="shared" si="0"/>
        <v>142447</v>
      </c>
      <c r="F10" s="12" t="s">
        <v>16</v>
      </c>
      <c r="G10" s="13">
        <f>+G11+G12+G13</f>
        <v>9984000</v>
      </c>
      <c r="H10" s="13">
        <f>+H11+H12+H13</f>
        <v>9984000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v>3564000</v>
      </c>
      <c r="H11" s="13">
        <v>3564000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4992000</v>
      </c>
      <c r="H12" s="13">
        <v>4992000</v>
      </c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1428000</v>
      </c>
      <c r="H13" s="13">
        <v>1428000</v>
      </c>
      <c r="I13" s="13">
        <f t="shared" si="1"/>
        <v>0</v>
      </c>
    </row>
    <row r="14" spans="1:9">
      <c r="A14" s="1"/>
      <c r="B14" s="12" t="s">
        <v>23</v>
      </c>
      <c r="C14" s="13">
        <v>8369153</v>
      </c>
      <c r="D14" s="13">
        <v>8585768</v>
      </c>
      <c r="E14" s="13">
        <f t="shared" si="0"/>
        <v>-216615</v>
      </c>
      <c r="F14" s="12" t="s">
        <v>24</v>
      </c>
      <c r="G14" s="13">
        <v>159898</v>
      </c>
      <c r="H14" s="13">
        <v>150194</v>
      </c>
      <c r="I14" s="13">
        <f t="shared" si="1"/>
        <v>9704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25730</v>
      </c>
      <c r="H15" s="13"/>
      <c r="I15" s="13">
        <f t="shared" si="1"/>
        <v>25730</v>
      </c>
    </row>
    <row r="16" spans="1:9">
      <c r="A16" s="1"/>
      <c r="B16" s="12" t="s">
        <v>27</v>
      </c>
      <c r="C16" s="13">
        <v>200000</v>
      </c>
      <c r="D16" s="13"/>
      <c r="E16" s="13">
        <f t="shared" si="0"/>
        <v>200000</v>
      </c>
      <c r="F16" s="12" t="s">
        <v>28</v>
      </c>
      <c r="G16" s="13"/>
      <c r="H16" s="13"/>
      <c r="I16" s="13">
        <f t="shared" si="1"/>
        <v>0</v>
      </c>
    </row>
    <row r="17" spans="1:9" hidden="1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642005</v>
      </c>
      <c r="D18" s="13">
        <v>615930</v>
      </c>
      <c r="E18" s="13">
        <f t="shared" si="0"/>
        <v>26075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18721</v>
      </c>
      <c r="D19" s="13">
        <v>60445</v>
      </c>
      <c r="E19" s="13">
        <f t="shared" si="0"/>
        <v>-41724</v>
      </c>
      <c r="F19" s="12" t="s">
        <v>34</v>
      </c>
      <c r="G19" s="13">
        <v>2922900</v>
      </c>
      <c r="H19" s="13">
        <v>2851800</v>
      </c>
      <c r="I19" s="13">
        <f t="shared" si="1"/>
        <v>71100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21763</v>
      </c>
      <c r="H21" s="13">
        <v>24892</v>
      </c>
      <c r="I21" s="13">
        <f t="shared" si="1"/>
        <v>-3129</v>
      </c>
    </row>
    <row r="22" spans="1:9" hidden="1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4195191</v>
      </c>
      <c r="D26" s="13">
        <v>4286180</v>
      </c>
      <c r="E26" s="13">
        <f t="shared" si="0"/>
        <v>-90989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227871420</v>
      </c>
      <c r="D27" s="9">
        <f>+D28 +D33</f>
        <v>235444608</v>
      </c>
      <c r="E27" s="9">
        <f t="shared" si="0"/>
        <v>-7573188</v>
      </c>
      <c r="F27" s="8" t="s">
        <v>45</v>
      </c>
      <c r="G27" s="9">
        <f>+G28+G32+G33+G34+G35+G36+G37+G38+G39+G40+G41</f>
        <v>116978000</v>
      </c>
      <c r="H27" s="9">
        <f>+H28+H32+H33+H34+H35+H36+H37+H38+H39+H40+H41</f>
        <v>126962000</v>
      </c>
      <c r="I27" s="9">
        <f t="shared" ref="I27:I42" si="2">G27-H27</f>
        <v>-9984000</v>
      </c>
    </row>
    <row r="28" spans="1:9">
      <c r="A28" s="1"/>
      <c r="B28" s="8" t="s">
        <v>46</v>
      </c>
      <c r="C28" s="9">
        <f>+C29+C30+C31+C32</f>
        <v>116825976</v>
      </c>
      <c r="D28" s="9">
        <f>+D29+D30+D31+D32</f>
        <v>122255911</v>
      </c>
      <c r="E28" s="9">
        <f t="shared" si="0"/>
        <v>-5429935</v>
      </c>
      <c r="F28" s="10" t="s">
        <v>47</v>
      </c>
      <c r="G28" s="11">
        <f>+G29+G30+G31</f>
        <v>116978000</v>
      </c>
      <c r="H28" s="11">
        <f>+H29+H30+H31</f>
        <v>126962000</v>
      </c>
      <c r="I28" s="11">
        <f t="shared" si="2"/>
        <v>-9984000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>
        <v>51678000</v>
      </c>
      <c r="H29" s="13">
        <v>55242000</v>
      </c>
      <c r="I29" s="13">
        <f t="shared" si="2"/>
        <v>-3564000</v>
      </c>
    </row>
    <row r="30" spans="1:9">
      <c r="A30" s="1"/>
      <c r="B30" s="12" t="s">
        <v>50</v>
      </c>
      <c r="C30" s="13">
        <v>116825976</v>
      </c>
      <c r="D30" s="13">
        <v>122255911</v>
      </c>
      <c r="E30" s="13">
        <f t="shared" si="0"/>
        <v>-5429935</v>
      </c>
      <c r="F30" s="12" t="s">
        <v>51</v>
      </c>
      <c r="G30" s="13">
        <v>63392000</v>
      </c>
      <c r="H30" s="13">
        <v>68384000</v>
      </c>
      <c r="I30" s="13">
        <f t="shared" si="2"/>
        <v>-4992000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>
        <v>1908000</v>
      </c>
      <c r="H31" s="13">
        <v>3336000</v>
      </c>
      <c r="I31" s="13">
        <f t="shared" si="2"/>
        <v>-1428000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111045444</v>
      </c>
      <c r="D33" s="9">
        <f>+D34+D35+D36+D37+D38+D39+D40+D41+D43+D46+D47+D60+D63-ABS(D69)</f>
        <v>113188697</v>
      </c>
      <c r="E33" s="9">
        <f t="shared" si="0"/>
        <v>-2143253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>
        <v>100500000</v>
      </c>
      <c r="D34" s="11">
        <v>100500000</v>
      </c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>
        <v>2168988</v>
      </c>
      <c r="D35" s="13">
        <v>2243833</v>
      </c>
      <c r="E35" s="13">
        <f t="shared" si="0"/>
        <v>-74845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>
        <v>4139673</v>
      </c>
      <c r="D36" s="13">
        <v>4759302</v>
      </c>
      <c r="E36" s="13">
        <f t="shared" si="0"/>
        <v>-619629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847496</v>
      </c>
      <c r="D37" s="13">
        <v>2216246</v>
      </c>
      <c r="E37" s="13">
        <f t="shared" si="0"/>
        <v>-1368750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893938</v>
      </c>
      <c r="D38" s="13">
        <v>973967</v>
      </c>
      <c r="E38" s="13">
        <f t="shared" si="0"/>
        <v>-80029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130092291</v>
      </c>
      <c r="H42" s="9">
        <f>+H7 +H27</f>
        <v>139972886</v>
      </c>
      <c r="I42" s="9">
        <f t="shared" si="2"/>
        <v>-9880595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9575899</v>
      </c>
      <c r="H44" s="11">
        <f>+H45+H46</f>
        <v>9575899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7509249</v>
      </c>
      <c r="H45" s="13">
        <v>7509249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2066650</v>
      </c>
      <c r="H46" s="13">
        <v>2066650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2495349</v>
      </c>
      <c r="D47" s="13">
        <f>+D48+D49+D50+D51+D52+D53+D54+D55+D56+D57+D58+D59</f>
        <v>2495349</v>
      </c>
      <c r="E47" s="13">
        <f t="shared" si="0"/>
        <v>0</v>
      </c>
      <c r="F47" s="12" t="s">
        <v>82</v>
      </c>
      <c r="G47" s="13">
        <v>915186</v>
      </c>
      <c r="H47" s="13">
        <v>1096759</v>
      </c>
      <c r="I47" s="13">
        <f t="shared" si="3"/>
        <v>-181573</v>
      </c>
    </row>
    <row r="48" spans="1:9">
      <c r="A48" s="1"/>
      <c r="B48" s="12" t="s">
        <v>83</v>
      </c>
      <c r="C48" s="13">
        <v>2495349</v>
      </c>
      <c r="D48" s="13">
        <v>2495349</v>
      </c>
      <c r="E48" s="13">
        <f t="shared" si="0"/>
        <v>0</v>
      </c>
      <c r="F48" s="12" t="s">
        <v>84</v>
      </c>
      <c r="G48" s="13">
        <f>+G49+G50+G51</f>
        <v>2495349</v>
      </c>
      <c r="H48" s="13">
        <f>+H49+H50+H51</f>
        <v>2495349</v>
      </c>
      <c r="I48" s="13">
        <f t="shared" si="3"/>
        <v>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2495349</v>
      </c>
      <c r="H49" s="13">
        <v>2495349</v>
      </c>
      <c r="I49" s="13">
        <f t="shared" si="3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98830659</v>
      </c>
      <c r="H52" s="13">
        <v>96322485</v>
      </c>
      <c r="I52" s="13">
        <f t="shared" si="3"/>
        <v>2508174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2508174</v>
      </c>
      <c r="H53" s="13">
        <v>2298370</v>
      </c>
      <c r="I53" s="13">
        <f t="shared" si="3"/>
        <v>209804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111817093</v>
      </c>
      <c r="H69" s="9">
        <f>+H44 +H47 +H48 +H52</f>
        <v>109490492</v>
      </c>
      <c r="I69" s="9">
        <f t="shared" ref="I69:I70" si="4">G69-H69</f>
        <v>2326601</v>
      </c>
    </row>
    <row r="70" spans="1:9">
      <c r="A70" s="1"/>
      <c r="B70" s="8" t="s">
        <v>111</v>
      </c>
      <c r="C70" s="9">
        <f>+C7 +C27</f>
        <v>241909384</v>
      </c>
      <c r="D70" s="9">
        <f>+D7 +D27</f>
        <v>249463378</v>
      </c>
      <c r="E70" s="9">
        <f t="shared" si="0"/>
        <v>-7553994</v>
      </c>
      <c r="F70" s="16" t="s">
        <v>112</v>
      </c>
      <c r="G70" s="17">
        <f>+G42 +G69</f>
        <v>241909384</v>
      </c>
      <c r="H70" s="17">
        <f>+H42 +H69</f>
        <v>249463378</v>
      </c>
      <c r="I70" s="17">
        <f t="shared" si="4"/>
        <v>-7553994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AA89-8A3A-4E26-AE53-6C4BEB92FB61}">
  <sheetPr>
    <pageSetUpPr fitToPage="1"/>
  </sheetPr>
  <dimension ref="A1:I70"/>
  <sheetViews>
    <sheetView showGridLines="0" topLeftCell="A13" workbookViewId="0">
      <selection activeCell="A41" sqref="A41:XFD41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114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7250880</v>
      </c>
      <c r="D7" s="9">
        <f>+D8+D13+D14+D15+D16+D17+D18+D19+D20+D21+D22+D23+D24-ABS(D25)+D26</f>
        <v>7268369</v>
      </c>
      <c r="E7" s="9">
        <f>C7-D7</f>
        <v>-17489</v>
      </c>
      <c r="F7" s="8" t="s">
        <v>10</v>
      </c>
      <c r="G7" s="9">
        <f>+G8+G9+G10+G14+G15+G16+G17+G18+G19+G20+G21</f>
        <v>1721863</v>
      </c>
      <c r="H7" s="9">
        <f>+H8+H9+H10+H14+H15+H16+H17+H18+H19+H20+H21</f>
        <v>1736781</v>
      </c>
      <c r="I7" s="9">
        <f>G7-H7</f>
        <v>-14918</v>
      </c>
    </row>
    <row r="8" spans="1:9">
      <c r="A8" s="1"/>
      <c r="B8" s="10" t="s">
        <v>11</v>
      </c>
      <c r="C8" s="11">
        <f>+C9+C10+C11+C12</f>
        <v>562807</v>
      </c>
      <c r="D8" s="11">
        <f>+D9+D10+D11+D12</f>
        <v>318985</v>
      </c>
      <c r="E8" s="11">
        <f t="shared" ref="E8:E70" si="0">C8-D8</f>
        <v>243822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542807</v>
      </c>
      <c r="D10" s="13">
        <v>298985</v>
      </c>
      <c r="E10" s="13">
        <f t="shared" si="0"/>
        <v>243822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7177552</v>
      </c>
      <c r="D14" s="13">
        <v>6915071</v>
      </c>
      <c r="E14" s="13">
        <f t="shared" si="0"/>
        <v>262481</v>
      </c>
      <c r="F14" s="12" t="s">
        <v>24</v>
      </c>
      <c r="G14" s="13">
        <v>91931</v>
      </c>
      <c r="H14" s="13">
        <v>103892</v>
      </c>
      <c r="I14" s="13">
        <f t="shared" si="1"/>
        <v>-11961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32970</v>
      </c>
      <c r="H15" s="13"/>
      <c r="I15" s="13">
        <f t="shared" si="1"/>
        <v>32970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idden="1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204638</v>
      </c>
      <c r="D18" s="13">
        <v>195356</v>
      </c>
      <c r="E18" s="13">
        <f t="shared" si="0"/>
        <v>9282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139390</v>
      </c>
      <c r="D19" s="13">
        <v>174545</v>
      </c>
      <c r="E19" s="13">
        <f t="shared" si="0"/>
        <v>-35155</v>
      </c>
      <c r="F19" s="12" t="s">
        <v>34</v>
      </c>
      <c r="G19" s="13">
        <v>1548400</v>
      </c>
      <c r="H19" s="13">
        <v>1561800</v>
      </c>
      <c r="I19" s="13">
        <f t="shared" si="1"/>
        <v>-13400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48562</v>
      </c>
      <c r="H21" s="13">
        <v>71089</v>
      </c>
      <c r="I21" s="13">
        <f t="shared" si="1"/>
        <v>-22527</v>
      </c>
    </row>
    <row r="22" spans="1:9" hidden="1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-833507</v>
      </c>
      <c r="D26" s="13">
        <v>-335588</v>
      </c>
      <c r="E26" s="13">
        <f t="shared" si="0"/>
        <v>-497919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24037501</v>
      </c>
      <c r="D27" s="9">
        <f>+D28 +D33</f>
        <v>24200234</v>
      </c>
      <c r="E27" s="9">
        <f t="shared" si="0"/>
        <v>-162733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18538049</v>
      </c>
      <c r="D28" s="9">
        <f>+D29+D30+D31+D32</f>
        <v>19405212</v>
      </c>
      <c r="E28" s="9">
        <f t="shared" si="0"/>
        <v>-867163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>
        <v>18538049</v>
      </c>
      <c r="D30" s="13">
        <v>19405212</v>
      </c>
      <c r="E30" s="13">
        <f t="shared" si="0"/>
        <v>-867163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5499452</v>
      </c>
      <c r="D33" s="9">
        <f>+D34+D35+D36+D37+D38+D39+D40+D41+D43+D46+D47+D60+D63-ABS(D69)</f>
        <v>4795022</v>
      </c>
      <c r="E33" s="9">
        <f t="shared" si="0"/>
        <v>704430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/>
      <c r="D35" s="13"/>
      <c r="E35" s="13">
        <f t="shared" si="0"/>
        <v>0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>
        <v>105210</v>
      </c>
      <c r="D36" s="13">
        <v>122094</v>
      </c>
      <c r="E36" s="13">
        <f t="shared" si="0"/>
        <v>-16884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1</v>
      </c>
      <c r="D37" s="13">
        <v>1</v>
      </c>
      <c r="E37" s="13">
        <f t="shared" si="0"/>
        <v>0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592241</v>
      </c>
      <c r="D38" s="13">
        <v>870927</v>
      </c>
      <c r="E38" s="13">
        <f t="shared" si="0"/>
        <v>-278686</v>
      </c>
      <c r="F38" s="12" t="s">
        <v>65</v>
      </c>
      <c r="G38" s="13"/>
      <c r="H38" s="13"/>
      <c r="I38" s="13">
        <f t="shared" si="2"/>
        <v>0</v>
      </c>
    </row>
    <row r="39" spans="1:9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1721863</v>
      </c>
      <c r="H42" s="9">
        <f>+H7 +H27</f>
        <v>1736781</v>
      </c>
      <c r="I42" s="9">
        <f t="shared" si="2"/>
        <v>-14918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8167525</v>
      </c>
      <c r="H44" s="11">
        <f>+H45+H46</f>
        <v>8167525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5902685</v>
      </c>
      <c r="H45" s="13">
        <v>5902685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2264840</v>
      </c>
      <c r="H46" s="13">
        <v>2264840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4802000</v>
      </c>
      <c r="D47" s="13">
        <f>+D48+D49+D50+D51+D52+D53+D54+D55+D56+D57+D58+D59</f>
        <v>3802000</v>
      </c>
      <c r="E47" s="13">
        <f t="shared" si="0"/>
        <v>1000000</v>
      </c>
      <c r="F47" s="12" t="s">
        <v>82</v>
      </c>
      <c r="G47" s="13">
        <v>13574016</v>
      </c>
      <c r="H47" s="13">
        <v>14252866</v>
      </c>
      <c r="I47" s="13">
        <f t="shared" si="3"/>
        <v>-678850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4802000</v>
      </c>
      <c r="H48" s="13">
        <f>+H49+H50+H51</f>
        <v>3802000</v>
      </c>
      <c r="I48" s="13">
        <f t="shared" si="3"/>
        <v>1000000</v>
      </c>
    </row>
    <row r="49" spans="1:9">
      <c r="A49" s="1"/>
      <c r="B49" s="12" t="s">
        <v>85</v>
      </c>
      <c r="C49" s="13">
        <v>4802000</v>
      </c>
      <c r="D49" s="13">
        <v>3802000</v>
      </c>
      <c r="E49" s="13">
        <f t="shared" si="0"/>
        <v>1000000</v>
      </c>
      <c r="F49" s="12" t="s">
        <v>86</v>
      </c>
      <c r="G49" s="13">
        <v>4802000</v>
      </c>
      <c r="H49" s="13">
        <v>3802000</v>
      </c>
      <c r="I49" s="13">
        <f t="shared" si="3"/>
        <v>1000000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3022977</v>
      </c>
      <c r="H52" s="13">
        <v>3509431</v>
      </c>
      <c r="I52" s="13">
        <f t="shared" si="3"/>
        <v>-486454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513546</v>
      </c>
      <c r="H53" s="13">
        <v>-420565</v>
      </c>
      <c r="I53" s="13">
        <f t="shared" si="3"/>
        <v>934111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29566518</v>
      </c>
      <c r="H69" s="9">
        <f>+H44 +H47 +H48 +H52</f>
        <v>29731822</v>
      </c>
      <c r="I69" s="9">
        <f t="shared" ref="I69:I70" si="4">G69-H69</f>
        <v>-165304</v>
      </c>
    </row>
    <row r="70" spans="1:9">
      <c r="A70" s="1"/>
      <c r="B70" s="8" t="s">
        <v>111</v>
      </c>
      <c r="C70" s="9">
        <f>+C7 +C27</f>
        <v>31288381</v>
      </c>
      <c r="D70" s="9">
        <f>+D7 +D27</f>
        <v>31468603</v>
      </c>
      <c r="E70" s="9">
        <f t="shared" si="0"/>
        <v>-180222</v>
      </c>
      <c r="F70" s="16" t="s">
        <v>112</v>
      </c>
      <c r="G70" s="17">
        <f>+G42 +G69</f>
        <v>31288381</v>
      </c>
      <c r="H70" s="17">
        <f>+H42 +H69</f>
        <v>31468603</v>
      </c>
      <c r="I70" s="17">
        <f t="shared" si="4"/>
        <v>-180222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2AC8-1235-4377-8514-AEEC7F1A42A3}">
  <sheetPr>
    <pageSetUpPr fitToPage="1"/>
  </sheetPr>
  <dimension ref="A1:I70"/>
  <sheetViews>
    <sheetView showGridLines="0" topLeftCell="A13" workbookViewId="0">
      <selection activeCell="A41" sqref="A41:XFD41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115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6181518</v>
      </c>
      <c r="D7" s="9">
        <f>+D8+D13+D14+D15+D16+D17+D18+D19+D20+D21+D22+D23+D24-ABS(D25)+D26</f>
        <v>6153007</v>
      </c>
      <c r="E7" s="9">
        <f>C7-D7</f>
        <v>28511</v>
      </c>
      <c r="F7" s="8" t="s">
        <v>10</v>
      </c>
      <c r="G7" s="9">
        <f>+G8+G9+G10+G14+G15+G16+G17+G18+G19+G20+G21</f>
        <v>1842930</v>
      </c>
      <c r="H7" s="9">
        <f>+H8+H9+H10+H14+H15+H16+H17+H18+H19+H20+H21</f>
        <v>1768215</v>
      </c>
      <c r="I7" s="9">
        <f>G7-H7</f>
        <v>74715</v>
      </c>
    </row>
    <row r="8" spans="1:9">
      <c r="A8" s="1"/>
      <c r="B8" s="10" t="s">
        <v>11</v>
      </c>
      <c r="C8" s="11">
        <f>+C9+C10+C11+C12</f>
        <v>175705</v>
      </c>
      <c r="D8" s="11">
        <f>+D9+D10+D11+D12</f>
        <v>193787</v>
      </c>
      <c r="E8" s="11">
        <f t="shared" ref="E8:E70" si="0">C8-D8</f>
        <v>-18082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30000</v>
      </c>
      <c r="D9" s="13">
        <v>20000</v>
      </c>
      <c r="E9" s="13">
        <f t="shared" si="0"/>
        <v>10000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145705</v>
      </c>
      <c r="D10" s="13">
        <v>173787</v>
      </c>
      <c r="E10" s="13">
        <f t="shared" si="0"/>
        <v>-28082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4930970</v>
      </c>
      <c r="D14" s="13">
        <v>5819919</v>
      </c>
      <c r="E14" s="13">
        <f t="shared" si="0"/>
        <v>-888949</v>
      </c>
      <c r="F14" s="12" t="s">
        <v>24</v>
      </c>
      <c r="G14" s="13">
        <v>106384</v>
      </c>
      <c r="H14" s="13">
        <v>94513</v>
      </c>
      <c r="I14" s="13">
        <f t="shared" si="1"/>
        <v>11871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idden="1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91245</v>
      </c>
      <c r="D18" s="13">
        <v>75950</v>
      </c>
      <c r="E18" s="13">
        <f t="shared" si="0"/>
        <v>15295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4993</v>
      </c>
      <c r="D19" s="13">
        <v>3972</v>
      </c>
      <c r="E19" s="13">
        <f t="shared" si="0"/>
        <v>1021</v>
      </c>
      <c r="F19" s="12" t="s">
        <v>34</v>
      </c>
      <c r="G19" s="13">
        <v>1697200</v>
      </c>
      <c r="H19" s="13">
        <v>1632200</v>
      </c>
      <c r="I19" s="13">
        <f t="shared" si="1"/>
        <v>65000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39346</v>
      </c>
      <c r="H21" s="13">
        <v>41502</v>
      </c>
      <c r="I21" s="13">
        <f t="shared" si="1"/>
        <v>-2156</v>
      </c>
    </row>
    <row r="22" spans="1:9" hidden="1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978605</v>
      </c>
      <c r="D26" s="13">
        <v>59379</v>
      </c>
      <c r="E26" s="13">
        <f t="shared" si="0"/>
        <v>919226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5813644</v>
      </c>
      <c r="D27" s="9">
        <f>+D28 +D33</f>
        <v>6161472</v>
      </c>
      <c r="E27" s="9">
        <f t="shared" si="0"/>
        <v>-347828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4082682</v>
      </c>
      <c r="D28" s="9">
        <f>+D29+D30+D31+D32</f>
        <v>4386283</v>
      </c>
      <c r="E28" s="9">
        <f t="shared" si="0"/>
        <v>-303601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>
        <v>4082682</v>
      </c>
      <c r="D30" s="13">
        <v>4386283</v>
      </c>
      <c r="E30" s="13">
        <f t="shared" si="0"/>
        <v>-303601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1730962</v>
      </c>
      <c r="D33" s="9">
        <f>+D34+D35+D36+D37+D38+D39+D40+D41+D43+D46+D47+D60+D63-ABS(D69)</f>
        <v>1775189</v>
      </c>
      <c r="E33" s="9">
        <f t="shared" si="0"/>
        <v>-44227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/>
      <c r="D35" s="13"/>
      <c r="E35" s="13">
        <f t="shared" si="0"/>
        <v>0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>
        <v>42087</v>
      </c>
      <c r="D36" s="13">
        <v>55737</v>
      </c>
      <c r="E36" s="13">
        <f t="shared" si="0"/>
        <v>-13650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1</v>
      </c>
      <c r="D37" s="13">
        <v>1</v>
      </c>
      <c r="E37" s="13">
        <f t="shared" si="0"/>
        <v>0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912434</v>
      </c>
      <c r="D38" s="13">
        <v>353011</v>
      </c>
      <c r="E38" s="13">
        <f t="shared" si="0"/>
        <v>559423</v>
      </c>
      <c r="F38" s="12" t="s">
        <v>65</v>
      </c>
      <c r="G38" s="13"/>
      <c r="H38" s="13"/>
      <c r="I38" s="13">
        <f t="shared" si="2"/>
        <v>0</v>
      </c>
    </row>
    <row r="39" spans="1:9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>
      <c r="A40" s="1"/>
      <c r="B40" s="12" t="s">
        <v>68</v>
      </c>
      <c r="C40" s="13">
        <v>76440</v>
      </c>
      <c r="D40" s="13">
        <v>76440</v>
      </c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1842930</v>
      </c>
      <c r="H42" s="9">
        <f>+H7 +H27</f>
        <v>1768215</v>
      </c>
      <c r="I42" s="9">
        <f t="shared" si="2"/>
        <v>74715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11578914</v>
      </c>
      <c r="H44" s="11">
        <f>+H45+H46</f>
        <v>11578914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9370399</v>
      </c>
      <c r="H45" s="13">
        <v>9370399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2208515</v>
      </c>
      <c r="H46" s="13">
        <v>2208515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700000</v>
      </c>
      <c r="D47" s="13">
        <f>+D48+D49+D50+D51+D52+D53+D54+D55+D56+D57+D58+D59</f>
        <v>1290000</v>
      </c>
      <c r="E47" s="13">
        <f t="shared" si="0"/>
        <v>-590000</v>
      </c>
      <c r="F47" s="12" t="s">
        <v>82</v>
      </c>
      <c r="G47" s="13">
        <v>827240</v>
      </c>
      <c r="H47" s="13">
        <v>354907</v>
      </c>
      <c r="I47" s="13">
        <f t="shared" si="3"/>
        <v>472333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700000</v>
      </c>
      <c r="H48" s="13">
        <f>+H49+H50+H51</f>
        <v>1290000</v>
      </c>
      <c r="I48" s="13">
        <f t="shared" si="3"/>
        <v>-590000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700000</v>
      </c>
      <c r="H49" s="13">
        <v>1290000</v>
      </c>
      <c r="I49" s="13">
        <f t="shared" si="3"/>
        <v>-590000</v>
      </c>
    </row>
    <row r="50" spans="1:9">
      <c r="A50" s="1"/>
      <c r="B50" s="12" t="s">
        <v>87</v>
      </c>
      <c r="C50" s="13">
        <v>700000</v>
      </c>
      <c r="D50" s="13">
        <v>1290000</v>
      </c>
      <c r="E50" s="13">
        <f t="shared" si="0"/>
        <v>-590000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-2953922</v>
      </c>
      <c r="H52" s="13">
        <v>-2677557</v>
      </c>
      <c r="I52" s="13">
        <f t="shared" si="3"/>
        <v>-276365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-866365</v>
      </c>
      <c r="H53" s="13">
        <v>257962</v>
      </c>
      <c r="I53" s="13">
        <f t="shared" si="3"/>
        <v>-1124327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10152232</v>
      </c>
      <c r="H69" s="9">
        <f>+H44 +H47 +H48 +H52</f>
        <v>10546264</v>
      </c>
      <c r="I69" s="9">
        <f t="shared" ref="I69:I70" si="4">G69-H69</f>
        <v>-394032</v>
      </c>
    </row>
    <row r="70" spans="1:9">
      <c r="A70" s="1"/>
      <c r="B70" s="8" t="s">
        <v>111</v>
      </c>
      <c r="C70" s="9">
        <f>+C7 +C27</f>
        <v>11995162</v>
      </c>
      <c r="D70" s="9">
        <f>+D7 +D27</f>
        <v>12314479</v>
      </c>
      <c r="E70" s="9">
        <f t="shared" si="0"/>
        <v>-319317</v>
      </c>
      <c r="F70" s="16" t="s">
        <v>112</v>
      </c>
      <c r="G70" s="17">
        <f>+G42 +G69</f>
        <v>11995162</v>
      </c>
      <c r="H70" s="17">
        <f>+H42 +H69</f>
        <v>12314479</v>
      </c>
      <c r="I70" s="17">
        <f t="shared" si="4"/>
        <v>-319317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7429-065D-4C9C-9FCC-5E1D42F32A11}">
  <sheetPr>
    <pageSetUpPr fitToPage="1"/>
  </sheetPr>
  <dimension ref="A1:I70"/>
  <sheetViews>
    <sheetView showGridLines="0" workbookViewId="0">
      <selection activeCell="A41" sqref="A41:XFD41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116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5932337</v>
      </c>
      <c r="D7" s="9">
        <f>+D8+D13+D14+D15+D16+D17+D18+D19+D20+D21+D22+D23+D24-ABS(D25)+D26</f>
        <v>5915624</v>
      </c>
      <c r="E7" s="9">
        <f>C7-D7</f>
        <v>16713</v>
      </c>
      <c r="F7" s="8" t="s">
        <v>10</v>
      </c>
      <c r="G7" s="9">
        <f>+G8+G9+G10+G14+G15+G16+G17+G18+G19+G20+G21</f>
        <v>1573987</v>
      </c>
      <c r="H7" s="9">
        <f>+H8+H9+H10+H14+H15+H16+H17+H18+H19+H20+H21</f>
        <v>1541654</v>
      </c>
      <c r="I7" s="9">
        <f>G7-H7</f>
        <v>32333</v>
      </c>
    </row>
    <row r="8" spans="1:9">
      <c r="A8" s="1"/>
      <c r="B8" s="10" t="s">
        <v>11</v>
      </c>
      <c r="C8" s="11">
        <f>+C9+C10+C11+C12</f>
        <v>90112</v>
      </c>
      <c r="D8" s="11">
        <f>+D9+D10+D11+D12</f>
        <v>152442</v>
      </c>
      <c r="E8" s="11">
        <f t="shared" ref="E8:E70" si="0">C8-D8</f>
        <v>-62330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70112</v>
      </c>
      <c r="D10" s="13">
        <v>132442</v>
      </c>
      <c r="E10" s="13">
        <f t="shared" si="0"/>
        <v>-62330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5478657</v>
      </c>
      <c r="D14" s="13">
        <v>5011616</v>
      </c>
      <c r="E14" s="13">
        <f t="shared" si="0"/>
        <v>467041</v>
      </c>
      <c r="F14" s="12" t="s">
        <v>24</v>
      </c>
      <c r="G14" s="13">
        <v>90609</v>
      </c>
      <c r="H14" s="13">
        <v>85125</v>
      </c>
      <c r="I14" s="13">
        <f t="shared" si="1"/>
        <v>5484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idden="1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>
        <v>1443100</v>
      </c>
      <c r="H19" s="13">
        <v>1422200</v>
      </c>
      <c r="I19" s="13">
        <f t="shared" si="1"/>
        <v>20900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40278</v>
      </c>
      <c r="H21" s="13">
        <v>34329</v>
      </c>
      <c r="I21" s="13">
        <f t="shared" si="1"/>
        <v>5949</v>
      </c>
    </row>
    <row r="22" spans="1:9" hidden="1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363568</v>
      </c>
      <c r="D26" s="13">
        <v>751566</v>
      </c>
      <c r="E26" s="13">
        <f t="shared" si="0"/>
        <v>-387998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7070845</v>
      </c>
      <c r="D27" s="9">
        <f>+D28 +D33</f>
        <v>8025955</v>
      </c>
      <c r="E27" s="9">
        <f t="shared" si="0"/>
        <v>-955110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0</v>
      </c>
      <c r="D28" s="9">
        <f>+D29+D30+D31+D32</f>
        <v>0</v>
      </c>
      <c r="E28" s="9">
        <f t="shared" si="0"/>
        <v>0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/>
      <c r="D30" s="13"/>
      <c r="E30" s="13">
        <f t="shared" si="0"/>
        <v>0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7070845</v>
      </c>
      <c r="D33" s="9">
        <f>+D34+D35+D36+D37+D38+D39+D40+D41+D43+D46+D47+D60+D63-ABS(D69)</f>
        <v>8025955</v>
      </c>
      <c r="E33" s="9">
        <f t="shared" si="0"/>
        <v>-955110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/>
      <c r="D35" s="13"/>
      <c r="E35" s="13">
        <f t="shared" si="0"/>
        <v>0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/>
      <c r="D37" s="13"/>
      <c r="E37" s="13">
        <f t="shared" si="0"/>
        <v>0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183045</v>
      </c>
      <c r="D38" s="13">
        <v>238155</v>
      </c>
      <c r="E38" s="13">
        <f t="shared" si="0"/>
        <v>-55110</v>
      </c>
      <c r="F38" s="12" t="s">
        <v>65</v>
      </c>
      <c r="G38" s="13"/>
      <c r="H38" s="13"/>
      <c r="I38" s="13">
        <f t="shared" si="2"/>
        <v>0</v>
      </c>
    </row>
    <row r="39" spans="1:9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1573987</v>
      </c>
      <c r="H42" s="9">
        <f>+H7 +H27</f>
        <v>1541654</v>
      </c>
      <c r="I42" s="9">
        <f t="shared" si="2"/>
        <v>32333</v>
      </c>
    </row>
    <row r="43" spans="1:9">
      <c r="A43" s="1"/>
      <c r="B43" s="12" t="s">
        <v>73</v>
      </c>
      <c r="C43" s="13">
        <f>+C44+C45</f>
        <v>0</v>
      </c>
      <c r="D43" s="13">
        <f>+D44+D45</f>
        <v>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/>
      <c r="E44" s="13">
        <f t="shared" si="0"/>
        <v>0</v>
      </c>
      <c r="F44" s="10" t="s">
        <v>76</v>
      </c>
      <c r="G44" s="11">
        <f>+G45+G46</f>
        <v>353910</v>
      </c>
      <c r="H44" s="11">
        <f>+H45+H46</f>
        <v>353910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/>
      <c r="H45" s="13"/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353910</v>
      </c>
      <c r="H46" s="13">
        <v>353910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6887800</v>
      </c>
      <c r="D47" s="13">
        <f>+D48+D49+D50+D51+D52+D53+D54+D55+D56+D57+D58+D59</f>
        <v>7787800</v>
      </c>
      <c r="E47" s="13">
        <f t="shared" si="0"/>
        <v>-900000</v>
      </c>
      <c r="F47" s="12" t="s">
        <v>82</v>
      </c>
      <c r="G47" s="13"/>
      <c r="H47" s="13"/>
      <c r="I47" s="13">
        <f t="shared" si="3"/>
        <v>0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6887800</v>
      </c>
      <c r="H48" s="13">
        <f>+H49+H50+H51</f>
        <v>7787800</v>
      </c>
      <c r="I48" s="13">
        <f t="shared" si="3"/>
        <v>-900000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6887800</v>
      </c>
      <c r="H49" s="13">
        <v>7787800</v>
      </c>
      <c r="I49" s="13">
        <f t="shared" si="3"/>
        <v>-900000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>
        <v>6887800</v>
      </c>
      <c r="D51" s="13">
        <v>7787800</v>
      </c>
      <c r="E51" s="13">
        <f t="shared" si="0"/>
        <v>-900000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4187485</v>
      </c>
      <c r="H52" s="13">
        <v>4258215</v>
      </c>
      <c r="I52" s="13">
        <f t="shared" si="3"/>
        <v>-70730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-970730</v>
      </c>
      <c r="H53" s="13">
        <v>-35134</v>
      </c>
      <c r="I53" s="13">
        <f t="shared" si="3"/>
        <v>-935596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11429195</v>
      </c>
      <c r="H69" s="9">
        <f>+H44 +H47 +H48 +H52</f>
        <v>12399925</v>
      </c>
      <c r="I69" s="9">
        <f t="shared" ref="I69:I70" si="4">G69-H69</f>
        <v>-970730</v>
      </c>
    </row>
    <row r="70" spans="1:9">
      <c r="A70" s="1"/>
      <c r="B70" s="8" t="s">
        <v>111</v>
      </c>
      <c r="C70" s="9">
        <f>+C7 +C27</f>
        <v>13003182</v>
      </c>
      <c r="D70" s="9">
        <f>+D7 +D27</f>
        <v>13941579</v>
      </c>
      <c r="E70" s="9">
        <f t="shared" si="0"/>
        <v>-938397</v>
      </c>
      <c r="F70" s="16" t="s">
        <v>112</v>
      </c>
      <c r="G70" s="17">
        <f>+G42 +G69</f>
        <v>13003182</v>
      </c>
      <c r="H70" s="17">
        <f>+H42 +H69</f>
        <v>13941579</v>
      </c>
      <c r="I70" s="17">
        <f t="shared" si="4"/>
        <v>-938397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0B4F-179B-449B-BB18-80F6E0F25CAD}">
  <sheetPr>
    <pageSetUpPr fitToPage="1"/>
  </sheetPr>
  <dimension ref="A1:I70"/>
  <sheetViews>
    <sheetView showGridLines="0" topLeftCell="A26" workbookViewId="0">
      <selection activeCell="A12" sqref="A12:XFD12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117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8795686</v>
      </c>
      <c r="D7" s="9">
        <f>+D8+D13+D14+D15+D16+D17+D18+D19+D20+D21+D22+D23+D24-ABS(D25)+D26</f>
        <v>8830582</v>
      </c>
      <c r="E7" s="9">
        <f>C7-D7</f>
        <v>-34896</v>
      </c>
      <c r="F7" s="8" t="s">
        <v>10</v>
      </c>
      <c r="G7" s="9">
        <f>+G8+G9+G10+G14+G15+G16+G17+G18+G19+G20+G21</f>
        <v>1665837</v>
      </c>
      <c r="H7" s="9">
        <f>+H8+H9+H10+H14+H15+H16+H17+H18+H19+H20+H21</f>
        <v>1623470</v>
      </c>
      <c r="I7" s="9">
        <f>G7-H7</f>
        <v>42367</v>
      </c>
    </row>
    <row r="8" spans="1:9">
      <c r="A8" s="1"/>
      <c r="B8" s="10" t="s">
        <v>11</v>
      </c>
      <c r="C8" s="11">
        <f>+C9+C10+C11+C12</f>
        <v>608842</v>
      </c>
      <c r="D8" s="11">
        <f>+D9+D10+D11+D12</f>
        <v>736700</v>
      </c>
      <c r="E8" s="11">
        <f t="shared" ref="E8:E70" si="0">C8-D8</f>
        <v>-127858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49000</v>
      </c>
      <c r="D9" s="13">
        <v>49000</v>
      </c>
      <c r="E9" s="13">
        <f t="shared" si="0"/>
        <v>0</v>
      </c>
      <c r="F9" s="12" t="s">
        <v>14</v>
      </c>
      <c r="G9" s="13">
        <v>19400</v>
      </c>
      <c r="H9" s="13"/>
      <c r="I9" s="13">
        <f t="shared" si="1"/>
        <v>19400</v>
      </c>
    </row>
    <row r="10" spans="1:9">
      <c r="A10" s="1"/>
      <c r="B10" s="12" t="s">
        <v>15</v>
      </c>
      <c r="C10" s="13">
        <v>559842</v>
      </c>
      <c r="D10" s="13">
        <v>687700</v>
      </c>
      <c r="E10" s="13">
        <f t="shared" si="0"/>
        <v>-127858</v>
      </c>
      <c r="F10" s="12" t="s">
        <v>16</v>
      </c>
      <c r="G10" s="13">
        <f>+G11+G12+G13</f>
        <v>0</v>
      </c>
      <c r="H10" s="13">
        <f>+H11+H12+H13</f>
        <v>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5924188</v>
      </c>
      <c r="D14" s="13">
        <v>5353812</v>
      </c>
      <c r="E14" s="13">
        <f t="shared" si="0"/>
        <v>570376</v>
      </c>
      <c r="F14" s="12" t="s">
        <v>24</v>
      </c>
      <c r="G14" s="13">
        <v>64322</v>
      </c>
      <c r="H14" s="13">
        <v>70714</v>
      </c>
      <c r="I14" s="13">
        <f t="shared" si="1"/>
        <v>-6392</v>
      </c>
    </row>
    <row r="15" spans="1:9">
      <c r="A15" s="1"/>
      <c r="B15" s="12" t="s">
        <v>25</v>
      </c>
      <c r="C15" s="13">
        <v>6910</v>
      </c>
      <c r="D15" s="13">
        <v>3200</v>
      </c>
      <c r="E15" s="13">
        <f t="shared" si="0"/>
        <v>3710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182831</v>
      </c>
      <c r="D17" s="13">
        <v>520594</v>
      </c>
      <c r="E17" s="13">
        <f t="shared" si="0"/>
        <v>-337763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368081</v>
      </c>
      <c r="D18" s="13">
        <v>410956</v>
      </c>
      <c r="E18" s="13">
        <f t="shared" si="0"/>
        <v>-42875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492681</v>
      </c>
      <c r="D19" s="13">
        <v>434106</v>
      </c>
      <c r="E19" s="13">
        <f t="shared" si="0"/>
        <v>58575</v>
      </c>
      <c r="F19" s="12" t="s">
        <v>34</v>
      </c>
      <c r="G19" s="13">
        <v>1509000</v>
      </c>
      <c r="H19" s="13">
        <v>1408000</v>
      </c>
      <c r="I19" s="13">
        <f t="shared" si="1"/>
        <v>101000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73115</v>
      </c>
      <c r="H21" s="13">
        <v>144756</v>
      </c>
      <c r="I21" s="13">
        <f t="shared" si="1"/>
        <v>-71641</v>
      </c>
    </row>
    <row r="22" spans="1:9">
      <c r="A22" s="1"/>
      <c r="B22" s="12" t="s">
        <v>39</v>
      </c>
      <c r="C22" s="13">
        <v>320000</v>
      </c>
      <c r="D22" s="13">
        <v>320000</v>
      </c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892153</v>
      </c>
      <c r="D26" s="13">
        <v>1051214</v>
      </c>
      <c r="E26" s="13">
        <f t="shared" si="0"/>
        <v>-159061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15419984</v>
      </c>
      <c r="D27" s="9">
        <f>+D28 +D33</f>
        <v>15570438</v>
      </c>
      <c r="E27" s="9">
        <f t="shared" si="0"/>
        <v>-150454</v>
      </c>
      <c r="F27" s="8" t="s">
        <v>45</v>
      </c>
      <c r="G27" s="9">
        <f>+G28+G32+G33+G34+G35+G36+G37+G38+G39+G40+G41</f>
        <v>0</v>
      </c>
      <c r="H27" s="9">
        <f>+H28+H32+H33+H34+H35+H36+H37+H38+H39+H40+H41</f>
        <v>0</v>
      </c>
      <c r="I27" s="9">
        <f t="shared" ref="I27:I42" si="2">G27-H27</f>
        <v>0</v>
      </c>
    </row>
    <row r="28" spans="1:9">
      <c r="A28" s="1"/>
      <c r="B28" s="8" t="s">
        <v>46</v>
      </c>
      <c r="C28" s="9">
        <f>+C29+C30+C31+C32</f>
        <v>0</v>
      </c>
      <c r="D28" s="9">
        <f>+D29+D30+D31+D32</f>
        <v>0</v>
      </c>
      <c r="E28" s="9">
        <f t="shared" si="0"/>
        <v>0</v>
      </c>
      <c r="F28" s="10" t="s">
        <v>47</v>
      </c>
      <c r="G28" s="11">
        <f>+G29+G30+G31</f>
        <v>0</v>
      </c>
      <c r="H28" s="11">
        <f>+H29+H30+H31</f>
        <v>0</v>
      </c>
      <c r="I28" s="11">
        <f t="shared" si="2"/>
        <v>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/>
      <c r="D30" s="13"/>
      <c r="E30" s="13">
        <f t="shared" si="0"/>
        <v>0</v>
      </c>
      <c r="F30" s="12" t="s">
        <v>51</v>
      </c>
      <c r="G30" s="13"/>
      <c r="H30" s="13"/>
      <c r="I30" s="13">
        <f t="shared" si="2"/>
        <v>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15419984</v>
      </c>
      <c r="D33" s="9">
        <f>+D34+D35+D36+D37+D38+D39+D40+D41+D43+D46+D47+D60+D63-ABS(D69)</f>
        <v>15570438</v>
      </c>
      <c r="E33" s="9">
        <f t="shared" si="0"/>
        <v>-150454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/>
      <c r="D34" s="11"/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>
        <v>6035621</v>
      </c>
      <c r="D35" s="13">
        <v>6282278</v>
      </c>
      <c r="E35" s="13">
        <f t="shared" si="0"/>
        <v>-246657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>
        <v>88814</v>
      </c>
      <c r="D36" s="13">
        <v>98583</v>
      </c>
      <c r="E36" s="13">
        <f t="shared" si="0"/>
        <v>-9769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1724148</v>
      </c>
      <c r="D37" s="13">
        <v>2268616</v>
      </c>
      <c r="E37" s="13">
        <f t="shared" si="0"/>
        <v>-544468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1446790</v>
      </c>
      <c r="D38" s="13">
        <v>1796350</v>
      </c>
      <c r="E38" s="13">
        <f t="shared" si="0"/>
        <v>-349560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1665837</v>
      </c>
      <c r="H42" s="9">
        <f>+H7 +H27</f>
        <v>1623470</v>
      </c>
      <c r="I42" s="9">
        <f t="shared" si="2"/>
        <v>42367</v>
      </c>
    </row>
    <row r="43" spans="1:9">
      <c r="A43" s="1"/>
      <c r="B43" s="12" t="s">
        <v>73</v>
      </c>
      <c r="C43" s="13">
        <f>+C44+C45</f>
        <v>2360000</v>
      </c>
      <c r="D43" s="13">
        <f>+D44+D45</f>
        <v>2360000</v>
      </c>
      <c r="E43" s="13">
        <f t="shared" si="0"/>
        <v>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>
        <v>2360000</v>
      </c>
      <c r="D44" s="13">
        <v>2360000</v>
      </c>
      <c r="E44" s="13">
        <f t="shared" si="0"/>
        <v>0</v>
      </c>
      <c r="F44" s="10" t="s">
        <v>76</v>
      </c>
      <c r="G44" s="11">
        <f>+G45+G46</f>
        <v>8422645</v>
      </c>
      <c r="H44" s="11">
        <f>+H45+H46</f>
        <v>8422645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>
        <v>7031675</v>
      </c>
      <c r="H45" s="13">
        <v>7031675</v>
      </c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1390970</v>
      </c>
      <c r="H46" s="13">
        <v>1390970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2764611</v>
      </c>
      <c r="D47" s="13">
        <f>+D48+D49+D50+D51+D52+D53+D54+D55+D56+D57+D58+D59</f>
        <v>2764611</v>
      </c>
      <c r="E47" s="13">
        <f t="shared" si="0"/>
        <v>0</v>
      </c>
      <c r="F47" s="12" t="s">
        <v>82</v>
      </c>
      <c r="G47" s="13">
        <v>1409029</v>
      </c>
      <c r="H47" s="13">
        <v>1849879</v>
      </c>
      <c r="I47" s="13">
        <f t="shared" si="3"/>
        <v>-440850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3764611</v>
      </c>
      <c r="H48" s="13">
        <f>+H49+H50+H51</f>
        <v>2764611</v>
      </c>
      <c r="I48" s="13">
        <f t="shared" si="3"/>
        <v>1000000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2764611</v>
      </c>
      <c r="H49" s="13">
        <v>2764611</v>
      </c>
      <c r="I49" s="13">
        <f t="shared" si="3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>
        <v>1000000</v>
      </c>
      <c r="H50" s="13"/>
      <c r="I50" s="13">
        <f t="shared" si="3"/>
        <v>1000000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>
        <v>2764611</v>
      </c>
      <c r="D52" s="13">
        <v>2764611</v>
      </c>
      <c r="E52" s="13">
        <f t="shared" si="0"/>
        <v>0</v>
      </c>
      <c r="F52" s="12" t="s">
        <v>92</v>
      </c>
      <c r="G52" s="13">
        <v>8953548</v>
      </c>
      <c r="H52" s="13">
        <v>9740415</v>
      </c>
      <c r="I52" s="13">
        <f t="shared" si="3"/>
        <v>-786867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213133</v>
      </c>
      <c r="H53" s="13">
        <v>-1573176</v>
      </c>
      <c r="I53" s="13">
        <f t="shared" si="3"/>
        <v>1786309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1000000</v>
      </c>
      <c r="D60" s="13">
        <f>+D61+D62</f>
        <v>0</v>
      </c>
      <c r="E60" s="13">
        <f t="shared" si="0"/>
        <v>1000000</v>
      </c>
      <c r="F60" s="12"/>
      <c r="G60" s="13"/>
      <c r="H60" s="13"/>
      <c r="I60" s="13"/>
    </row>
    <row r="61" spans="1:9">
      <c r="A61" s="1"/>
      <c r="B61" s="12" t="s">
        <v>102</v>
      </c>
      <c r="C61" s="13">
        <v>1000000</v>
      </c>
      <c r="D61" s="13"/>
      <c r="E61" s="13">
        <f t="shared" si="0"/>
        <v>1000000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22549833</v>
      </c>
      <c r="H69" s="9">
        <f>+H44 +H47 +H48 +H52</f>
        <v>22777550</v>
      </c>
      <c r="I69" s="9">
        <f t="shared" ref="I69:I70" si="4">G69-H69</f>
        <v>-227717</v>
      </c>
    </row>
    <row r="70" spans="1:9">
      <c r="A70" s="1"/>
      <c r="B70" s="8" t="s">
        <v>111</v>
      </c>
      <c r="C70" s="9">
        <f>+C7 +C27</f>
        <v>24215670</v>
      </c>
      <c r="D70" s="9">
        <f>+D7 +D27</f>
        <v>24401020</v>
      </c>
      <c r="E70" s="9">
        <f t="shared" si="0"/>
        <v>-185350</v>
      </c>
      <c r="F70" s="16" t="s">
        <v>112</v>
      </c>
      <c r="G70" s="17">
        <f>+G42 +G69</f>
        <v>24215670</v>
      </c>
      <c r="H70" s="17">
        <f>+H42 +H69</f>
        <v>24401020</v>
      </c>
      <c r="I70" s="17">
        <f t="shared" si="4"/>
        <v>-185350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B571-423F-4EB7-8458-DF39846EB0F0}">
  <sheetPr>
    <pageSetUpPr fitToPage="1"/>
  </sheetPr>
  <dimension ref="A1:I70"/>
  <sheetViews>
    <sheetView showGridLines="0" workbookViewId="0">
      <selection activeCell="A39" sqref="A39:XFD39"/>
    </sheetView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2" t="s">
        <v>145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4" t="s">
        <v>122</v>
      </c>
      <c r="C2" s="34"/>
      <c r="D2" s="34"/>
      <c r="E2" s="34"/>
      <c r="F2" s="34"/>
      <c r="G2" s="34"/>
      <c r="H2" s="34"/>
      <c r="I2" s="34"/>
    </row>
    <row r="3" spans="1:9" ht="21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36" t="s">
        <v>4</v>
      </c>
      <c r="C5" s="37"/>
      <c r="D5" s="37"/>
      <c r="E5" s="38"/>
      <c r="F5" s="36" t="s">
        <v>5</v>
      </c>
      <c r="G5" s="37"/>
      <c r="H5" s="37"/>
      <c r="I5" s="38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+C8+C13+C14+C15+C16+C17+C18+C19+C20+C21+C22+C23+C24-ABS(C25)+C26</f>
        <v>5193591</v>
      </c>
      <c r="D7" s="9">
        <f>+D8+D13+D14+D15+D16+D17+D18+D19+D20+D21+D22+D23+D24-ABS(D25)+D26</f>
        <v>5036292</v>
      </c>
      <c r="E7" s="9">
        <f>C7-D7</f>
        <v>157299</v>
      </c>
      <c r="F7" s="8" t="s">
        <v>10</v>
      </c>
      <c r="G7" s="9">
        <f>+G8+G9+G10+G14+G15+G16+G17+G18+G19+G20+G21</f>
        <v>4298739</v>
      </c>
      <c r="H7" s="9">
        <f>+H8+H9+H10+H14+H15+H16+H17+H18+H19+H20+H21</f>
        <v>4169269</v>
      </c>
      <c r="I7" s="9">
        <f>G7-H7</f>
        <v>129470</v>
      </c>
    </row>
    <row r="8" spans="1:9">
      <c r="A8" s="1"/>
      <c r="B8" s="10" t="s">
        <v>11</v>
      </c>
      <c r="C8" s="11">
        <f>+C9+C10+C11+C12</f>
        <v>86720</v>
      </c>
      <c r="D8" s="11">
        <f>+D9+D10+D11+D12</f>
        <v>747333</v>
      </c>
      <c r="E8" s="11">
        <f t="shared" ref="E8:E70" si="0">C8-D8</f>
        <v>-660613</v>
      </c>
      <c r="F8" s="12" t="s">
        <v>12</v>
      </c>
      <c r="G8" s="13"/>
      <c r="H8" s="13"/>
      <c r="I8" s="13">
        <f t="shared" ref="I8:I21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>
        <v>21076</v>
      </c>
      <c r="H9" s="13">
        <v>46983</v>
      </c>
      <c r="I9" s="13">
        <f t="shared" si="1"/>
        <v>-25907</v>
      </c>
    </row>
    <row r="10" spans="1:9">
      <c r="A10" s="1"/>
      <c r="B10" s="12" t="s">
        <v>15</v>
      </c>
      <c r="C10" s="13">
        <v>66720</v>
      </c>
      <c r="D10" s="13">
        <v>727333</v>
      </c>
      <c r="E10" s="13">
        <f t="shared" si="0"/>
        <v>-660613</v>
      </c>
      <c r="F10" s="12" t="s">
        <v>16</v>
      </c>
      <c r="G10" s="13">
        <f>+G11+G12+G13</f>
        <v>3000000</v>
      </c>
      <c r="H10" s="13">
        <f>+H11+H12+H13</f>
        <v>3000000</v>
      </c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3000000</v>
      </c>
      <c r="H12" s="13">
        <v>3000000</v>
      </c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4128478</v>
      </c>
      <c r="D14" s="13">
        <v>3919956</v>
      </c>
      <c r="E14" s="13">
        <f t="shared" si="0"/>
        <v>208522</v>
      </c>
      <c r="F14" s="12" t="s">
        <v>24</v>
      </c>
      <c r="G14" s="13">
        <v>82750</v>
      </c>
      <c r="H14" s="13">
        <v>72607</v>
      </c>
      <c r="I14" s="13">
        <f t="shared" si="1"/>
        <v>10143</v>
      </c>
    </row>
    <row r="15" spans="1:9">
      <c r="A15" s="1"/>
      <c r="B15" s="12" t="s">
        <v>25</v>
      </c>
      <c r="C15" s="13">
        <v>42500</v>
      </c>
      <c r="D15" s="13"/>
      <c r="E15" s="13">
        <f t="shared" si="0"/>
        <v>42500</v>
      </c>
      <c r="F15" s="12" t="s">
        <v>26</v>
      </c>
      <c r="G15" s="13">
        <v>3330</v>
      </c>
      <c r="H15" s="13">
        <v>990</v>
      </c>
      <c r="I15" s="13">
        <f t="shared" si="1"/>
        <v>2340</v>
      </c>
    </row>
    <row r="16" spans="1:9">
      <c r="A16" s="1"/>
      <c r="B16" s="12" t="s">
        <v>27</v>
      </c>
      <c r="C16" s="13">
        <v>500000</v>
      </c>
      <c r="D16" s="13"/>
      <c r="E16" s="13">
        <f t="shared" si="0"/>
        <v>500000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27764</v>
      </c>
      <c r="D17" s="13">
        <v>394406</v>
      </c>
      <c r="E17" s="13">
        <f t="shared" si="0"/>
        <v>-366642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499604</v>
      </c>
      <c r="D18" s="13">
        <v>342426</v>
      </c>
      <c r="E18" s="13">
        <f t="shared" si="0"/>
        <v>157178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>
        <v>1136500</v>
      </c>
      <c r="H19" s="13">
        <v>997700</v>
      </c>
      <c r="I19" s="13">
        <f t="shared" si="1"/>
        <v>138800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/>
      <c r="H20" s="13"/>
      <c r="I20" s="13">
        <f t="shared" si="1"/>
        <v>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>
        <v>55083</v>
      </c>
      <c r="H21" s="13">
        <v>50989</v>
      </c>
      <c r="I21" s="13">
        <f t="shared" si="1"/>
        <v>4094</v>
      </c>
    </row>
    <row r="22" spans="1:9" hidden="1">
      <c r="A22" s="1"/>
      <c r="B22" s="12" t="s">
        <v>39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idden="1">
      <c r="A23" s="1"/>
      <c r="B23" s="12" t="s">
        <v>40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idden="1">
      <c r="A24" s="1"/>
      <c r="B24" s="12" t="s">
        <v>41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 hidden="1">
      <c r="A25" s="1"/>
      <c r="B25" s="12" t="s">
        <v>42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12" t="s">
        <v>43</v>
      </c>
      <c r="C26" s="13">
        <v>-91475</v>
      </c>
      <c r="D26" s="13">
        <v>-367829</v>
      </c>
      <c r="E26" s="13">
        <f t="shared" si="0"/>
        <v>276354</v>
      </c>
      <c r="F26" s="12"/>
      <c r="G26" s="13"/>
      <c r="H26" s="13"/>
      <c r="I26" s="13"/>
    </row>
    <row r="27" spans="1:9">
      <c r="A27" s="1"/>
      <c r="B27" s="8" t="s">
        <v>44</v>
      </c>
      <c r="C27" s="9">
        <f>+C28 +C33</f>
        <v>46054456</v>
      </c>
      <c r="D27" s="9">
        <f>+D28 +D33</f>
        <v>48104531</v>
      </c>
      <c r="E27" s="9">
        <f t="shared" si="0"/>
        <v>-2050075</v>
      </c>
      <c r="F27" s="8" t="s">
        <v>45</v>
      </c>
      <c r="G27" s="9">
        <f>+G28+G32+G33+G34+G35+G36+G37+G38+G39+G40+G41</f>
        <v>37000000</v>
      </c>
      <c r="H27" s="9">
        <f>+H28+H32+H33+H34+H35+H36+H37+H38+H39+H40+H41</f>
        <v>40000000</v>
      </c>
      <c r="I27" s="9">
        <f t="shared" ref="I27:I42" si="2">G27-H27</f>
        <v>-3000000</v>
      </c>
    </row>
    <row r="28" spans="1:9">
      <c r="A28" s="1"/>
      <c r="B28" s="8" t="s">
        <v>46</v>
      </c>
      <c r="C28" s="9">
        <f>+C29+C30+C31+C32</f>
        <v>0</v>
      </c>
      <c r="D28" s="9">
        <f>+D29+D30+D31+D32</f>
        <v>0</v>
      </c>
      <c r="E28" s="9">
        <f t="shared" si="0"/>
        <v>0</v>
      </c>
      <c r="F28" s="10" t="s">
        <v>47</v>
      </c>
      <c r="G28" s="11">
        <f>+G29+G30+G31</f>
        <v>37000000</v>
      </c>
      <c r="H28" s="11">
        <f>+H29+H30+H31</f>
        <v>40000000</v>
      </c>
      <c r="I28" s="11">
        <f t="shared" si="2"/>
        <v>-3000000</v>
      </c>
    </row>
    <row r="29" spans="1:9">
      <c r="A29" s="1"/>
      <c r="B29" s="10" t="s">
        <v>48</v>
      </c>
      <c r="C29" s="11"/>
      <c r="D29" s="11"/>
      <c r="E29" s="11">
        <f t="shared" si="0"/>
        <v>0</v>
      </c>
      <c r="F29" s="12" t="s">
        <v>49</v>
      </c>
      <c r="G29" s="13"/>
      <c r="H29" s="13"/>
      <c r="I29" s="13">
        <f t="shared" si="2"/>
        <v>0</v>
      </c>
    </row>
    <row r="30" spans="1:9">
      <c r="A30" s="1"/>
      <c r="B30" s="12" t="s">
        <v>50</v>
      </c>
      <c r="C30" s="13"/>
      <c r="D30" s="13"/>
      <c r="E30" s="13">
        <f t="shared" si="0"/>
        <v>0</v>
      </c>
      <c r="F30" s="12" t="s">
        <v>51</v>
      </c>
      <c r="G30" s="13">
        <v>37000000</v>
      </c>
      <c r="H30" s="13">
        <v>40000000</v>
      </c>
      <c r="I30" s="13">
        <f t="shared" si="2"/>
        <v>-3000000</v>
      </c>
    </row>
    <row r="31" spans="1:9">
      <c r="A31" s="1"/>
      <c r="B31" s="12" t="s">
        <v>52</v>
      </c>
      <c r="C31" s="13"/>
      <c r="D31" s="13"/>
      <c r="E31" s="13">
        <f t="shared" si="0"/>
        <v>0</v>
      </c>
      <c r="F31" s="12" t="s">
        <v>53</v>
      </c>
      <c r="G31" s="13"/>
      <c r="H31" s="13"/>
      <c r="I31" s="13">
        <f t="shared" si="2"/>
        <v>0</v>
      </c>
    </row>
    <row r="32" spans="1:9" hidden="1">
      <c r="A32" s="1"/>
      <c r="B32" s="12" t="s">
        <v>54</v>
      </c>
      <c r="C32" s="13"/>
      <c r="D32" s="13"/>
      <c r="E32" s="13">
        <f t="shared" si="0"/>
        <v>0</v>
      </c>
      <c r="F32" s="12" t="s">
        <v>55</v>
      </c>
      <c r="G32" s="13"/>
      <c r="H32" s="13"/>
      <c r="I32" s="13">
        <f t="shared" si="2"/>
        <v>0</v>
      </c>
    </row>
    <row r="33" spans="1:9">
      <c r="A33" s="1"/>
      <c r="B33" s="8" t="s">
        <v>56</v>
      </c>
      <c r="C33" s="9">
        <f>+C34+C35+C36+C37+C38+C39+C40+C41+C43+C46+C47+C60+C63-ABS(C69)</f>
        <v>46054456</v>
      </c>
      <c r="D33" s="9">
        <f>+D34+D35+D36+D37+D38+D39+D40+D41+D43+D46+D47+D60+D63-ABS(D69)</f>
        <v>48104531</v>
      </c>
      <c r="E33" s="9">
        <f t="shared" si="0"/>
        <v>-2050075</v>
      </c>
      <c r="F33" s="12" t="s">
        <v>57</v>
      </c>
      <c r="G33" s="13"/>
      <c r="H33" s="13"/>
      <c r="I33" s="13">
        <f t="shared" si="2"/>
        <v>0</v>
      </c>
    </row>
    <row r="34" spans="1:9">
      <c r="A34" s="1"/>
      <c r="B34" s="10" t="s">
        <v>48</v>
      </c>
      <c r="C34" s="11">
        <v>31342630</v>
      </c>
      <c r="D34" s="11">
        <v>31342630</v>
      </c>
      <c r="E34" s="11">
        <f t="shared" si="0"/>
        <v>0</v>
      </c>
      <c r="F34" s="12" t="s">
        <v>58</v>
      </c>
      <c r="G34" s="13"/>
      <c r="H34" s="13"/>
      <c r="I34" s="13">
        <f t="shared" si="2"/>
        <v>0</v>
      </c>
    </row>
    <row r="35" spans="1:9">
      <c r="A35" s="1"/>
      <c r="B35" s="12" t="s">
        <v>50</v>
      </c>
      <c r="C35" s="13">
        <v>11310885</v>
      </c>
      <c r="D35" s="13">
        <v>12642224</v>
      </c>
      <c r="E35" s="13">
        <f t="shared" si="0"/>
        <v>-1331339</v>
      </c>
      <c r="F35" s="12" t="s">
        <v>59</v>
      </c>
      <c r="G35" s="13"/>
      <c r="H35" s="13"/>
      <c r="I35" s="13">
        <f t="shared" si="2"/>
        <v>0</v>
      </c>
    </row>
    <row r="36" spans="1:9">
      <c r="A36" s="1"/>
      <c r="B36" s="12" t="s">
        <v>60</v>
      </c>
      <c r="C36" s="13"/>
      <c r="D36" s="13"/>
      <c r="E36" s="13">
        <f t="shared" si="0"/>
        <v>0</v>
      </c>
      <c r="F36" s="12" t="s">
        <v>61</v>
      </c>
      <c r="G36" s="13"/>
      <c r="H36" s="13"/>
      <c r="I36" s="13">
        <f t="shared" si="2"/>
        <v>0</v>
      </c>
    </row>
    <row r="37" spans="1:9">
      <c r="A37" s="1"/>
      <c r="B37" s="12" t="s">
        <v>62</v>
      </c>
      <c r="C37" s="13">
        <v>1</v>
      </c>
      <c r="D37" s="13">
        <v>1</v>
      </c>
      <c r="E37" s="13">
        <f t="shared" si="0"/>
        <v>0</v>
      </c>
      <c r="F37" s="12" t="s">
        <v>63</v>
      </c>
      <c r="G37" s="13"/>
      <c r="H37" s="13"/>
      <c r="I37" s="13">
        <f t="shared" si="2"/>
        <v>0</v>
      </c>
    </row>
    <row r="38" spans="1:9">
      <c r="A38" s="1"/>
      <c r="B38" s="12" t="s">
        <v>64</v>
      </c>
      <c r="C38" s="13">
        <v>1545940</v>
      </c>
      <c r="D38" s="13">
        <v>1312676</v>
      </c>
      <c r="E38" s="13">
        <f t="shared" si="0"/>
        <v>233264</v>
      </c>
      <c r="F38" s="12" t="s">
        <v>65</v>
      </c>
      <c r="G38" s="13"/>
      <c r="H38" s="13"/>
      <c r="I38" s="13">
        <f t="shared" si="2"/>
        <v>0</v>
      </c>
    </row>
    <row r="39" spans="1:9" hidden="1">
      <c r="A39" s="1"/>
      <c r="B39" s="12" t="s">
        <v>66</v>
      </c>
      <c r="C39" s="13"/>
      <c r="D39" s="13"/>
      <c r="E39" s="13">
        <f t="shared" si="0"/>
        <v>0</v>
      </c>
      <c r="F39" s="12" t="s">
        <v>67</v>
      </c>
      <c r="G39" s="13"/>
      <c r="H39" s="13"/>
      <c r="I39" s="13">
        <f t="shared" si="2"/>
        <v>0</v>
      </c>
    </row>
    <row r="40" spans="1:9" hidden="1">
      <c r="A40" s="1"/>
      <c r="B40" s="12" t="s">
        <v>68</v>
      </c>
      <c r="C40" s="13"/>
      <c r="D40" s="13"/>
      <c r="E40" s="13">
        <f t="shared" si="0"/>
        <v>0</v>
      </c>
      <c r="F40" s="12" t="s">
        <v>69</v>
      </c>
      <c r="G40" s="13"/>
      <c r="H40" s="13"/>
      <c r="I40" s="13">
        <f t="shared" si="2"/>
        <v>0</v>
      </c>
    </row>
    <row r="41" spans="1:9" hidden="1">
      <c r="A41" s="1"/>
      <c r="B41" s="12" t="s">
        <v>54</v>
      </c>
      <c r="C41" s="13">
        <f>+C42</f>
        <v>0</v>
      </c>
      <c r="D41" s="13">
        <f>+D42</f>
        <v>0</v>
      </c>
      <c r="E41" s="13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>
      <c r="A42" s="1"/>
      <c r="B42" s="12" t="s">
        <v>71</v>
      </c>
      <c r="C42" s="13"/>
      <c r="D42" s="13"/>
      <c r="E42" s="13">
        <f t="shared" si="0"/>
        <v>0</v>
      </c>
      <c r="F42" s="8" t="s">
        <v>72</v>
      </c>
      <c r="G42" s="9">
        <f>+G7 +G27</f>
        <v>41298739</v>
      </c>
      <c r="H42" s="9">
        <f>+H7 +H27</f>
        <v>44169269</v>
      </c>
      <c r="I42" s="9">
        <f t="shared" si="2"/>
        <v>-2870530</v>
      </c>
    </row>
    <row r="43" spans="1:9">
      <c r="A43" s="1"/>
      <c r="B43" s="12" t="s">
        <v>73</v>
      </c>
      <c r="C43" s="13">
        <f>+C44+C45</f>
        <v>0</v>
      </c>
      <c r="D43" s="13">
        <f>+D44+D45</f>
        <v>952000</v>
      </c>
      <c r="E43" s="13">
        <f t="shared" si="0"/>
        <v>-952000</v>
      </c>
      <c r="F43" s="39" t="s">
        <v>74</v>
      </c>
      <c r="G43" s="40"/>
      <c r="H43" s="40"/>
      <c r="I43" s="41"/>
    </row>
    <row r="44" spans="1:9">
      <c r="A44" s="1"/>
      <c r="B44" s="12" t="s">
        <v>75</v>
      </c>
      <c r="C44" s="13"/>
      <c r="D44" s="13">
        <v>952000</v>
      </c>
      <c r="E44" s="13">
        <f t="shared" si="0"/>
        <v>-952000</v>
      </c>
      <c r="F44" s="10" t="s">
        <v>76</v>
      </c>
      <c r="G44" s="11">
        <f>+G45+G46</f>
        <v>2161299</v>
      </c>
      <c r="H44" s="11">
        <f>+H45+H46</f>
        <v>2161299</v>
      </c>
      <c r="I44" s="11">
        <f t="shared" ref="I44:I53" si="3">G44-H44</f>
        <v>0</v>
      </c>
    </row>
    <row r="45" spans="1:9">
      <c r="A45" s="1"/>
      <c r="B45" s="12" t="s">
        <v>77</v>
      </c>
      <c r="C45" s="13"/>
      <c r="D45" s="13"/>
      <c r="E45" s="13">
        <f t="shared" si="0"/>
        <v>0</v>
      </c>
      <c r="F45" s="12" t="s">
        <v>78</v>
      </c>
      <c r="G45" s="13"/>
      <c r="H45" s="13"/>
      <c r="I45" s="13">
        <f t="shared" si="3"/>
        <v>0</v>
      </c>
    </row>
    <row r="46" spans="1:9">
      <c r="A46" s="1"/>
      <c r="B46" s="12" t="s">
        <v>79</v>
      </c>
      <c r="C46" s="13"/>
      <c r="D46" s="13"/>
      <c r="E46" s="13">
        <f t="shared" si="0"/>
        <v>0</v>
      </c>
      <c r="F46" s="12" t="s">
        <v>80</v>
      </c>
      <c r="G46" s="13">
        <v>2161299</v>
      </c>
      <c r="H46" s="13">
        <v>2161299</v>
      </c>
      <c r="I46" s="13">
        <f t="shared" si="3"/>
        <v>0</v>
      </c>
    </row>
    <row r="47" spans="1:9">
      <c r="A47" s="1"/>
      <c r="B47" s="12" t="s">
        <v>81</v>
      </c>
      <c r="C47" s="13">
        <f>+C48+C49+C50+C51+C52+C53+C54+C55+C56+C57+C58+C59</f>
        <v>1855000</v>
      </c>
      <c r="D47" s="13">
        <f>+D48+D49+D50+D51+D52+D53+D54+D55+D56+D57+D58+D59</f>
        <v>1855000</v>
      </c>
      <c r="E47" s="13">
        <f t="shared" si="0"/>
        <v>0</v>
      </c>
      <c r="F47" s="12" t="s">
        <v>82</v>
      </c>
      <c r="G47" s="13">
        <v>843867</v>
      </c>
      <c r="H47" s="13">
        <v>471000</v>
      </c>
      <c r="I47" s="13">
        <f t="shared" si="3"/>
        <v>372867</v>
      </c>
    </row>
    <row r="48" spans="1:9">
      <c r="A48" s="1"/>
      <c r="B48" s="12" t="s">
        <v>83</v>
      </c>
      <c r="C48" s="13"/>
      <c r="D48" s="13"/>
      <c r="E48" s="13">
        <f t="shared" si="0"/>
        <v>0</v>
      </c>
      <c r="F48" s="12" t="s">
        <v>84</v>
      </c>
      <c r="G48" s="13">
        <f>+G49+G50+G51</f>
        <v>1855000</v>
      </c>
      <c r="H48" s="13">
        <f>+H49+H50+H51</f>
        <v>1855000</v>
      </c>
      <c r="I48" s="13">
        <f t="shared" si="3"/>
        <v>0</v>
      </c>
    </row>
    <row r="49" spans="1:9">
      <c r="A49" s="1"/>
      <c r="B49" s="12" t="s">
        <v>85</v>
      </c>
      <c r="C49" s="13"/>
      <c r="D49" s="13"/>
      <c r="E49" s="13">
        <f t="shared" si="0"/>
        <v>0</v>
      </c>
      <c r="F49" s="12" t="s">
        <v>86</v>
      </c>
      <c r="G49" s="13">
        <v>1855000</v>
      </c>
      <c r="H49" s="13">
        <v>1855000</v>
      </c>
      <c r="I49" s="13">
        <f t="shared" si="3"/>
        <v>0</v>
      </c>
    </row>
    <row r="50" spans="1:9">
      <c r="A50" s="1"/>
      <c r="B50" s="12" t="s">
        <v>87</v>
      </c>
      <c r="C50" s="13"/>
      <c r="D50" s="13"/>
      <c r="E50" s="13">
        <f t="shared" si="0"/>
        <v>0</v>
      </c>
      <c r="F50" s="12" t="s">
        <v>88</v>
      </c>
      <c r="G50" s="13"/>
      <c r="H50" s="13"/>
      <c r="I50" s="13">
        <f t="shared" si="3"/>
        <v>0</v>
      </c>
    </row>
    <row r="51" spans="1:9">
      <c r="A51" s="1"/>
      <c r="B51" s="12" t="s">
        <v>89</v>
      </c>
      <c r="C51" s="13"/>
      <c r="D51" s="13"/>
      <c r="E51" s="13">
        <f t="shared" si="0"/>
        <v>0</v>
      </c>
      <c r="F51" s="12" t="s">
        <v>90</v>
      </c>
      <c r="G51" s="13"/>
      <c r="H51" s="13"/>
      <c r="I51" s="13">
        <f t="shared" si="3"/>
        <v>0</v>
      </c>
    </row>
    <row r="52" spans="1:9">
      <c r="A52" s="1"/>
      <c r="B52" s="12" t="s">
        <v>91</v>
      </c>
      <c r="C52" s="13"/>
      <c r="D52" s="13"/>
      <c r="E52" s="13">
        <f t="shared" si="0"/>
        <v>0</v>
      </c>
      <c r="F52" s="12" t="s">
        <v>92</v>
      </c>
      <c r="G52" s="13">
        <v>5089142</v>
      </c>
      <c r="H52" s="13">
        <v>4484255</v>
      </c>
      <c r="I52" s="13">
        <f t="shared" si="3"/>
        <v>604887</v>
      </c>
    </row>
    <row r="53" spans="1:9">
      <c r="A53" s="1"/>
      <c r="B53" s="12" t="s">
        <v>93</v>
      </c>
      <c r="C53" s="13"/>
      <c r="D53" s="13"/>
      <c r="E53" s="13">
        <f t="shared" si="0"/>
        <v>0</v>
      </c>
      <c r="F53" s="12" t="s">
        <v>94</v>
      </c>
      <c r="G53" s="13">
        <v>604887</v>
      </c>
      <c r="H53" s="13">
        <v>-4140999</v>
      </c>
      <c r="I53" s="13">
        <f t="shared" si="3"/>
        <v>4745886</v>
      </c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>
        <v>1855000</v>
      </c>
      <c r="D55" s="13">
        <v>1855000</v>
      </c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+G44 +G47 +G48 +G52</f>
        <v>9949308</v>
      </c>
      <c r="H69" s="9">
        <f>+H44 +H47 +H48 +H52</f>
        <v>8971554</v>
      </c>
      <c r="I69" s="9">
        <f t="shared" ref="I69:I70" si="4">G69-H69</f>
        <v>977754</v>
      </c>
    </row>
    <row r="70" spans="1:9">
      <c r="A70" s="1"/>
      <c r="B70" s="8" t="s">
        <v>111</v>
      </c>
      <c r="C70" s="9">
        <f>+C7 +C27</f>
        <v>51248047</v>
      </c>
      <c r="D70" s="9">
        <f>+D7 +D27</f>
        <v>53140823</v>
      </c>
      <c r="E70" s="9">
        <f t="shared" si="0"/>
        <v>-1892776</v>
      </c>
      <c r="F70" s="16" t="s">
        <v>112</v>
      </c>
      <c r="G70" s="17">
        <f>+G42 +G69</f>
        <v>51248047</v>
      </c>
      <c r="H70" s="17">
        <f>+H42 +H69</f>
        <v>53140823</v>
      </c>
      <c r="I70" s="17">
        <f t="shared" si="4"/>
        <v>-1892776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0866141732283472" right="0.70866141732283472" top="0.35433070866141736" bottom="0.35433070866141736" header="0.31496062992125984" footer="0.31496062992125984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第三号第一様式</vt:lpstr>
      <vt:lpstr>第三号第三様式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ラポールみなみ</vt:lpstr>
      <vt:lpstr>ラポール・ファーム</vt:lpstr>
      <vt:lpstr>ラポール・チャクラ</vt:lpstr>
      <vt:lpstr>ラポール・タスカ</vt:lpstr>
      <vt:lpstr>チャイム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ラポールあおい!Print_Titles</vt:lpstr>
      <vt:lpstr>ラポールたけみ!Print_Titles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cp:lastPrinted>2021-06-25T00:57:10Z</cp:lastPrinted>
  <dcterms:created xsi:type="dcterms:W3CDTF">2021-06-18T06:46:38Z</dcterms:created>
  <dcterms:modified xsi:type="dcterms:W3CDTF">2021-06-25T01:12:23Z</dcterms:modified>
</cp:coreProperties>
</file>