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HPイメージ\ジュメイラ\2021HP決算関係資料\"/>
    </mc:Choice>
  </mc:AlternateContent>
  <xr:revisionPtr revIDLastSave="0" documentId="13_ncr:1_{4170D7EB-0CB4-4A72-AB11-C3577AE0E636}" xr6:coauthVersionLast="47" xr6:coauthVersionMax="47" xr10:uidLastSave="{00000000-0000-0000-0000-000000000000}"/>
  <bookViews>
    <workbookView xWindow="9990" yWindow="210" windowWidth="18630" windowHeight="15375" xr2:uid="{1505E7C8-3DEA-46BC-91E5-43542026190C}"/>
  </bookViews>
  <sheets>
    <sheet name="第二号第一様式" sheetId="14" r:id="rId1"/>
    <sheet name="第二号第三様式" sheetId="13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  <sheet name="ラポールみなみ" sheetId="11" r:id="rId13"/>
    <sheet name="ラポール・フレンズ" sheetId="12" r:id="rId14"/>
  </sheets>
  <definedNames>
    <definedName name="_xlnm.Print_Titles" localSheetId="11">チャイム!$1:$5</definedName>
    <definedName name="_xlnm.Print_Titles" localSheetId="10">ラポール・タスカ!$1:$5</definedName>
    <definedName name="_xlnm.Print_Titles" localSheetId="9">ラポール・チャクラ!$1:$5</definedName>
    <definedName name="_xlnm.Print_Titles" localSheetId="8">ラポール・ファーム!$1:$5</definedName>
    <definedName name="_xlnm.Print_Titles" localSheetId="13">ラポール・フレンズ!$1:$5</definedName>
    <definedName name="_xlnm.Print_Titles" localSheetId="6">ラポールあおい!$1:$5</definedName>
    <definedName name="_xlnm.Print_Titles" localSheetId="5">ラポールたけみ!$1:$5</definedName>
    <definedName name="_xlnm.Print_Titles" localSheetId="12">ラポールみなみ!$1:$5</definedName>
    <definedName name="_xlnm.Print_Titles" localSheetId="3">ラポール安倍川!$1:$5</definedName>
    <definedName name="_xlnm.Print_Titles" localSheetId="4">ラポール古庄!$1:$5</definedName>
    <definedName name="_xlnm.Print_Titles" localSheetId="7">ラポール川原!$1:$5</definedName>
    <definedName name="_xlnm.Print_Titles" localSheetId="2">法人本部!$1:$5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0" i="13" l="1"/>
  <c r="Q60" i="13"/>
  <c r="S59" i="13"/>
  <c r="Q59" i="13"/>
  <c r="S58" i="13"/>
  <c r="Q58" i="13"/>
  <c r="Q56" i="13"/>
  <c r="S56" i="13" s="1"/>
  <c r="R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Q53" i="13" s="1"/>
  <c r="S53" i="13" s="1"/>
  <c r="S52" i="13"/>
  <c r="Q52" i="13"/>
  <c r="S51" i="13"/>
  <c r="Q51" i="13"/>
  <c r="S50" i="13"/>
  <c r="Q50" i="13"/>
  <c r="S49" i="13"/>
  <c r="Q49" i="13"/>
  <c r="S48" i="13"/>
  <c r="Q48" i="13"/>
  <c r="S47" i="13"/>
  <c r="Q47" i="13"/>
  <c r="S46" i="13"/>
  <c r="Q46" i="13"/>
  <c r="S45" i="13"/>
  <c r="Q45" i="13"/>
  <c r="S44" i="13"/>
  <c r="Q44" i="13"/>
  <c r="S43" i="13"/>
  <c r="Q43" i="13"/>
  <c r="S42" i="13"/>
  <c r="Q42" i="13"/>
  <c r="R41" i="13"/>
  <c r="R54" i="13" s="1"/>
  <c r="P41" i="13"/>
  <c r="P54" i="13" s="1"/>
  <c r="O41" i="13"/>
  <c r="O54" i="13" s="1"/>
  <c r="N41" i="13"/>
  <c r="N54" i="13" s="1"/>
  <c r="M41" i="13"/>
  <c r="M54" i="13" s="1"/>
  <c r="L41" i="13"/>
  <c r="L54" i="13" s="1"/>
  <c r="K41" i="13"/>
  <c r="K54" i="13" s="1"/>
  <c r="J41" i="13"/>
  <c r="J54" i="13" s="1"/>
  <c r="I41" i="13"/>
  <c r="I54" i="13" s="1"/>
  <c r="H41" i="13"/>
  <c r="H54" i="13" s="1"/>
  <c r="G41" i="13"/>
  <c r="G54" i="13" s="1"/>
  <c r="F41" i="13"/>
  <c r="F54" i="13" s="1"/>
  <c r="E41" i="13"/>
  <c r="E54" i="13" s="1"/>
  <c r="Q40" i="13"/>
  <c r="S40" i="13" s="1"/>
  <c r="Q39" i="13"/>
  <c r="S39" i="13" s="1"/>
  <c r="Q38" i="13"/>
  <c r="S38" i="13" s="1"/>
  <c r="Q37" i="13"/>
  <c r="S37" i="13" s="1"/>
  <c r="Q36" i="13"/>
  <c r="S36" i="13" s="1"/>
  <c r="Q35" i="13"/>
  <c r="S35" i="13" s="1"/>
  <c r="Q34" i="13"/>
  <c r="S34" i="13" s="1"/>
  <c r="Q33" i="13"/>
  <c r="S33" i="13" s="1"/>
  <c r="Q32" i="13"/>
  <c r="S32" i="13" s="1"/>
  <c r="Q31" i="13"/>
  <c r="S31" i="13" s="1"/>
  <c r="O29" i="13"/>
  <c r="K29" i="13"/>
  <c r="G29" i="13"/>
  <c r="R28" i="13"/>
  <c r="R29" i="13" s="1"/>
  <c r="P28" i="13"/>
  <c r="O28" i="13"/>
  <c r="N28" i="13"/>
  <c r="N29" i="13" s="1"/>
  <c r="M28" i="13"/>
  <c r="L28" i="13"/>
  <c r="K28" i="13"/>
  <c r="J28" i="13"/>
  <c r="J29" i="13" s="1"/>
  <c r="I28" i="13"/>
  <c r="H28" i="13"/>
  <c r="G28" i="13"/>
  <c r="F28" i="13"/>
  <c r="F29" i="13" s="1"/>
  <c r="E28" i="13"/>
  <c r="Q28" i="13" s="1"/>
  <c r="S28" i="13" s="1"/>
  <c r="S27" i="13"/>
  <c r="Q27" i="13"/>
  <c r="S26" i="13"/>
  <c r="Q26" i="13"/>
  <c r="R25" i="13"/>
  <c r="P25" i="13"/>
  <c r="P29" i="13" s="1"/>
  <c r="O25" i="13"/>
  <c r="N25" i="13"/>
  <c r="M25" i="13"/>
  <c r="M29" i="13" s="1"/>
  <c r="L25" i="13"/>
  <c r="L29" i="13" s="1"/>
  <c r="K25" i="13"/>
  <c r="J25" i="13"/>
  <c r="I25" i="13"/>
  <c r="I29" i="13" s="1"/>
  <c r="H25" i="13"/>
  <c r="H29" i="13" s="1"/>
  <c r="G25" i="13"/>
  <c r="F25" i="13"/>
  <c r="E25" i="13"/>
  <c r="E29" i="13" s="1"/>
  <c r="Q24" i="13"/>
  <c r="S24" i="13" s="1"/>
  <c r="Q23" i="13"/>
  <c r="S23" i="13" s="1"/>
  <c r="R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Q21" i="13" s="1"/>
  <c r="S21" i="13" s="1"/>
  <c r="Q20" i="13"/>
  <c r="S20" i="13" s="1"/>
  <c r="Q19" i="13"/>
  <c r="S19" i="13" s="1"/>
  <c r="Q18" i="13"/>
  <c r="S18" i="13" s="1"/>
  <c r="Q17" i="13"/>
  <c r="S17" i="13" s="1"/>
  <c r="Q16" i="13"/>
  <c r="S16" i="13" s="1"/>
  <c r="Q15" i="13"/>
  <c r="S15" i="13" s="1"/>
  <c r="Q14" i="13"/>
  <c r="S14" i="13" s="1"/>
  <c r="Q13" i="13"/>
  <c r="S13" i="13" s="1"/>
  <c r="Q12" i="13"/>
  <c r="S12" i="13" s="1"/>
  <c r="R11" i="13"/>
  <c r="R22" i="13" s="1"/>
  <c r="P11" i="13"/>
  <c r="P22" i="13" s="1"/>
  <c r="P30" i="13" s="1"/>
  <c r="P55" i="13" s="1"/>
  <c r="P57" i="13" s="1"/>
  <c r="P61" i="13" s="1"/>
  <c r="O11" i="13"/>
  <c r="O22" i="13" s="1"/>
  <c r="O30" i="13" s="1"/>
  <c r="O55" i="13" s="1"/>
  <c r="O57" i="13" s="1"/>
  <c r="O61" i="13" s="1"/>
  <c r="N11" i="13"/>
  <c r="N22" i="13" s="1"/>
  <c r="M11" i="13"/>
  <c r="M22" i="13" s="1"/>
  <c r="M30" i="13" s="1"/>
  <c r="M55" i="13" s="1"/>
  <c r="M57" i="13" s="1"/>
  <c r="M61" i="13" s="1"/>
  <c r="L11" i="13"/>
  <c r="L22" i="13" s="1"/>
  <c r="L30" i="13" s="1"/>
  <c r="L55" i="13" s="1"/>
  <c r="L57" i="13" s="1"/>
  <c r="L61" i="13" s="1"/>
  <c r="K11" i="13"/>
  <c r="K22" i="13" s="1"/>
  <c r="K30" i="13" s="1"/>
  <c r="K55" i="13" s="1"/>
  <c r="K57" i="13" s="1"/>
  <c r="K61" i="13" s="1"/>
  <c r="J11" i="13"/>
  <c r="J22" i="13" s="1"/>
  <c r="I11" i="13"/>
  <c r="I22" i="13" s="1"/>
  <c r="I30" i="13" s="1"/>
  <c r="I55" i="13" s="1"/>
  <c r="I57" i="13" s="1"/>
  <c r="I61" i="13" s="1"/>
  <c r="H11" i="13"/>
  <c r="H22" i="13" s="1"/>
  <c r="H30" i="13" s="1"/>
  <c r="H55" i="13" s="1"/>
  <c r="H57" i="13" s="1"/>
  <c r="H61" i="13" s="1"/>
  <c r="G11" i="13"/>
  <c r="G22" i="13" s="1"/>
  <c r="G30" i="13" s="1"/>
  <c r="G55" i="13" s="1"/>
  <c r="G57" i="13" s="1"/>
  <c r="G61" i="13" s="1"/>
  <c r="F11" i="13"/>
  <c r="F22" i="13" s="1"/>
  <c r="E11" i="13"/>
  <c r="E22" i="13" s="1"/>
  <c r="S10" i="13"/>
  <c r="Q10" i="13"/>
  <c r="S9" i="13"/>
  <c r="Q9" i="13"/>
  <c r="S8" i="13"/>
  <c r="Q8" i="13"/>
  <c r="E30" i="13" l="1"/>
  <c r="Q22" i="13"/>
  <c r="R30" i="13"/>
  <c r="R55" i="13" s="1"/>
  <c r="R57" i="13" s="1"/>
  <c r="R61" i="13" s="1"/>
  <c r="Q54" i="13"/>
  <c r="F30" i="13"/>
  <c r="F55" i="13" s="1"/>
  <c r="F57" i="13" s="1"/>
  <c r="F61" i="13" s="1"/>
  <c r="J30" i="13"/>
  <c r="J55" i="13" s="1"/>
  <c r="J57" i="13" s="1"/>
  <c r="J61" i="13" s="1"/>
  <c r="N30" i="13"/>
  <c r="N55" i="13" s="1"/>
  <c r="N57" i="13" s="1"/>
  <c r="N61" i="13" s="1"/>
  <c r="Q29" i="13"/>
  <c r="Q25" i="13"/>
  <c r="S25" i="13" s="1"/>
  <c r="S29" i="13" s="1"/>
  <c r="Q41" i="13"/>
  <c r="S41" i="13" s="1"/>
  <c r="S54" i="13" s="1"/>
  <c r="Q11" i="13"/>
  <c r="S11" i="13" s="1"/>
  <c r="S22" i="13" s="1"/>
  <c r="S30" i="13" s="1"/>
  <c r="S55" i="13" s="1"/>
  <c r="S57" i="13" s="1"/>
  <c r="S61" i="13" s="1"/>
  <c r="E55" i="13" l="1"/>
  <c r="Q30" i="13"/>
  <c r="Q55" i="13" l="1"/>
  <c r="E57" i="13"/>
  <c r="E61" i="13" l="1"/>
  <c r="Q61" i="13" s="1"/>
  <c r="Q57" i="13"/>
  <c r="G52" i="14"/>
  <c r="G51" i="14"/>
  <c r="G50" i="14"/>
  <c r="G48" i="14"/>
  <c r="F45" i="14"/>
  <c r="G45" i="14" s="1"/>
  <c r="E45" i="14"/>
  <c r="G44" i="14"/>
  <c r="G43" i="14"/>
  <c r="G42" i="14"/>
  <c r="G41" i="14"/>
  <c r="G40" i="14"/>
  <c r="G39" i="14"/>
  <c r="G38" i="14"/>
  <c r="F37" i="14"/>
  <c r="F46" i="14" s="1"/>
  <c r="E37" i="14"/>
  <c r="G37" i="14" s="1"/>
  <c r="G36" i="14"/>
  <c r="G35" i="14"/>
  <c r="G34" i="14"/>
  <c r="G33" i="14"/>
  <c r="G32" i="14"/>
  <c r="G31" i="14"/>
  <c r="G28" i="14"/>
  <c r="F28" i="14"/>
  <c r="E28" i="14"/>
  <c r="G27" i="14"/>
  <c r="G26" i="14"/>
  <c r="F25" i="14"/>
  <c r="F29" i="14" s="1"/>
  <c r="E25" i="14"/>
  <c r="G25" i="14" s="1"/>
  <c r="G24" i="14"/>
  <c r="G23" i="14"/>
  <c r="F22" i="14"/>
  <c r="F30" i="14" s="1"/>
  <c r="F47" i="14" s="1"/>
  <c r="F49" i="14" s="1"/>
  <c r="F53" i="14" s="1"/>
  <c r="E22" i="14"/>
  <c r="F21" i="14"/>
  <c r="E21" i="14"/>
  <c r="G21" i="14" s="1"/>
  <c r="G20" i="14"/>
  <c r="G19" i="14"/>
  <c r="G18" i="14"/>
  <c r="G17" i="14"/>
  <c r="G16" i="14"/>
  <c r="G15" i="14"/>
  <c r="G14" i="14"/>
  <c r="G13" i="14"/>
  <c r="G12" i="14"/>
  <c r="F11" i="14"/>
  <c r="E11" i="14"/>
  <c r="G11" i="14" s="1"/>
  <c r="G10" i="14"/>
  <c r="G9" i="14"/>
  <c r="G8" i="14"/>
  <c r="E30" i="14" l="1"/>
  <c r="G22" i="14"/>
  <c r="E46" i="14"/>
  <c r="G46" i="14" s="1"/>
  <c r="E29" i="14"/>
  <c r="G29" i="14" s="1"/>
  <c r="G30" i="14" l="1"/>
  <c r="E47" i="14"/>
  <c r="G47" i="14" l="1"/>
  <c r="E49" i="14"/>
  <c r="E53" i="14" l="1"/>
  <c r="G53" i="14" s="1"/>
  <c r="G49" i="14"/>
  <c r="G147" i="12"/>
  <c r="G146" i="12"/>
  <c r="G145" i="12"/>
  <c r="G144" i="12"/>
  <c r="F144" i="12"/>
  <c r="E144" i="12"/>
  <c r="G143" i="12"/>
  <c r="G142" i="12"/>
  <c r="G141" i="12"/>
  <c r="F140" i="12"/>
  <c r="E140" i="12"/>
  <c r="G140" i="12" s="1"/>
  <c r="G139" i="12"/>
  <c r="G137" i="12"/>
  <c r="E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F121" i="12"/>
  <c r="G121" i="12" s="1"/>
  <c r="E121" i="12"/>
  <c r="G120" i="12"/>
  <c r="G119" i="12"/>
  <c r="G117" i="12"/>
  <c r="G116" i="12"/>
  <c r="F115" i="12"/>
  <c r="E115" i="12"/>
  <c r="G115" i="12" s="1"/>
  <c r="G114" i="12"/>
  <c r="G113" i="12"/>
  <c r="G112" i="12"/>
  <c r="G111" i="12"/>
  <c r="G110" i="12"/>
  <c r="G109" i="12"/>
  <c r="F108" i="12"/>
  <c r="E108" i="12"/>
  <c r="G108" i="12" s="1"/>
  <c r="G107" i="12"/>
  <c r="G106" i="12"/>
  <c r="G105" i="12"/>
  <c r="G104" i="12"/>
  <c r="F103" i="12"/>
  <c r="E103" i="12"/>
  <c r="G103" i="12" s="1"/>
  <c r="G102" i="12"/>
  <c r="G101" i="12"/>
  <c r="G100" i="12"/>
  <c r="F99" i="12"/>
  <c r="G99" i="12" s="1"/>
  <c r="E99" i="12"/>
  <c r="G98" i="12"/>
  <c r="G97" i="12"/>
  <c r="G96" i="12"/>
  <c r="F95" i="12"/>
  <c r="F118" i="12" s="1"/>
  <c r="E95" i="12"/>
  <c r="E118" i="12" s="1"/>
  <c r="F92" i="12"/>
  <c r="E92" i="12"/>
  <c r="G92" i="12" s="1"/>
  <c r="G91" i="12"/>
  <c r="G90" i="12"/>
  <c r="G89" i="12"/>
  <c r="G88" i="12"/>
  <c r="F88" i="12"/>
  <c r="E88" i="12"/>
  <c r="G87" i="12"/>
  <c r="G85" i="12"/>
  <c r="G84" i="12"/>
  <c r="G83" i="12"/>
  <c r="F82" i="12"/>
  <c r="F86" i="12" s="1"/>
  <c r="F93" i="12" s="1"/>
  <c r="E82" i="12"/>
  <c r="E86" i="12" s="1"/>
  <c r="G81" i="12"/>
  <c r="G78" i="12"/>
  <c r="G77" i="12"/>
  <c r="G76" i="12"/>
  <c r="G75" i="12"/>
  <c r="G74" i="12"/>
  <c r="G73" i="12"/>
  <c r="G72" i="12"/>
  <c r="G71" i="12"/>
  <c r="G70" i="12"/>
  <c r="F69" i="12"/>
  <c r="F68" i="12" s="1"/>
  <c r="E69" i="12"/>
  <c r="G69" i="12" s="1"/>
  <c r="E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F44" i="12"/>
  <c r="E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F31" i="12"/>
  <c r="E31" i="12"/>
  <c r="E79" i="12" s="1"/>
  <c r="G30" i="12"/>
  <c r="G29" i="12"/>
  <c r="G28" i="12"/>
  <c r="G27" i="12"/>
  <c r="G26" i="12"/>
  <c r="G25" i="12"/>
  <c r="G24" i="12"/>
  <c r="F23" i="12"/>
  <c r="G23" i="12" s="1"/>
  <c r="E23" i="12"/>
  <c r="G21" i="12"/>
  <c r="G20" i="12"/>
  <c r="G19" i="12"/>
  <c r="F18" i="12"/>
  <c r="E18" i="12"/>
  <c r="G18" i="12" s="1"/>
  <c r="G17" i="12"/>
  <c r="G16" i="12"/>
  <c r="F15" i="12"/>
  <c r="F9" i="12" s="1"/>
  <c r="E15" i="12"/>
  <c r="G15" i="12" s="1"/>
  <c r="G14" i="12"/>
  <c r="G13" i="12"/>
  <c r="G12" i="12"/>
  <c r="G11" i="12"/>
  <c r="F10" i="12"/>
  <c r="E10" i="12"/>
  <c r="G10" i="12" s="1"/>
  <c r="G8" i="12"/>
  <c r="F7" i="12"/>
  <c r="G7" i="12" s="1"/>
  <c r="E7" i="12"/>
  <c r="E6" i="12"/>
  <c r="G147" i="11"/>
  <c r="G146" i="11"/>
  <c r="G145" i="11"/>
  <c r="F144" i="11"/>
  <c r="G144" i="11" s="1"/>
  <c r="E144" i="11"/>
  <c r="G143" i="11"/>
  <c r="G142" i="11"/>
  <c r="G141" i="11"/>
  <c r="F140" i="11"/>
  <c r="E140" i="11"/>
  <c r="G140" i="11" s="1"/>
  <c r="G139" i="11"/>
  <c r="G137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F121" i="11"/>
  <c r="F134" i="11" s="1"/>
  <c r="E121" i="11"/>
  <c r="E134" i="11" s="1"/>
  <c r="G120" i="11"/>
  <c r="G119" i="11"/>
  <c r="G117" i="11"/>
  <c r="G116" i="11"/>
  <c r="F115" i="11"/>
  <c r="E115" i="11"/>
  <c r="G115" i="11" s="1"/>
  <c r="G114" i="11"/>
  <c r="G113" i="11"/>
  <c r="G112" i="11"/>
  <c r="G111" i="11"/>
  <c r="G110" i="11"/>
  <c r="G109" i="11"/>
  <c r="F108" i="11"/>
  <c r="E108" i="11"/>
  <c r="G108" i="11" s="1"/>
  <c r="G107" i="11"/>
  <c r="G106" i="11"/>
  <c r="G105" i="11"/>
  <c r="G104" i="11"/>
  <c r="F103" i="11"/>
  <c r="E103" i="11"/>
  <c r="G103" i="11" s="1"/>
  <c r="G102" i="11"/>
  <c r="G101" i="11"/>
  <c r="G100" i="11"/>
  <c r="G99" i="11"/>
  <c r="F99" i="11"/>
  <c r="F118" i="11" s="1"/>
  <c r="E99" i="11"/>
  <c r="G98" i="11"/>
  <c r="G97" i="11"/>
  <c r="G96" i="11"/>
  <c r="F95" i="11"/>
  <c r="E95" i="11"/>
  <c r="G95" i="11" s="1"/>
  <c r="F92" i="11"/>
  <c r="E92" i="11"/>
  <c r="G92" i="11" s="1"/>
  <c r="G91" i="11"/>
  <c r="G90" i="11"/>
  <c r="G89" i="11"/>
  <c r="F88" i="11"/>
  <c r="G88" i="11" s="1"/>
  <c r="E88" i="11"/>
  <c r="G87" i="11"/>
  <c r="G85" i="11"/>
  <c r="G84" i="11"/>
  <c r="G83" i="11"/>
  <c r="F82" i="11"/>
  <c r="F86" i="11" s="1"/>
  <c r="F93" i="11" s="1"/>
  <c r="E82" i="11"/>
  <c r="E86" i="11" s="1"/>
  <c r="G81" i="11"/>
  <c r="G78" i="11"/>
  <c r="G77" i="11"/>
  <c r="G76" i="11"/>
  <c r="G75" i="11"/>
  <c r="G74" i="11"/>
  <c r="G73" i="11"/>
  <c r="G72" i="11"/>
  <c r="G71" i="11"/>
  <c r="G70" i="11"/>
  <c r="F69" i="11"/>
  <c r="E69" i="11"/>
  <c r="G69" i="11" s="1"/>
  <c r="F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F44" i="11"/>
  <c r="E44" i="11"/>
  <c r="G44" i="11" s="1"/>
  <c r="G43" i="11"/>
  <c r="G42" i="11"/>
  <c r="G41" i="11"/>
  <c r="G40" i="11"/>
  <c r="G39" i="11"/>
  <c r="G38" i="11"/>
  <c r="G37" i="11"/>
  <c r="G36" i="11"/>
  <c r="G35" i="11"/>
  <c r="G34" i="11"/>
  <c r="G33" i="11"/>
  <c r="G32" i="11"/>
  <c r="F31" i="11"/>
  <c r="E31" i="11"/>
  <c r="G30" i="11"/>
  <c r="G29" i="11"/>
  <c r="G28" i="11"/>
  <c r="G27" i="11"/>
  <c r="G26" i="11"/>
  <c r="G25" i="11"/>
  <c r="G24" i="11"/>
  <c r="G23" i="11"/>
  <c r="F23" i="11"/>
  <c r="F79" i="11" s="1"/>
  <c r="E23" i="11"/>
  <c r="G21" i="11"/>
  <c r="G20" i="11"/>
  <c r="G19" i="11"/>
  <c r="G18" i="11"/>
  <c r="F18" i="11"/>
  <c r="E18" i="11"/>
  <c r="G17" i="11"/>
  <c r="G16" i="11"/>
  <c r="F15" i="11"/>
  <c r="E15" i="11"/>
  <c r="G15" i="11" s="1"/>
  <c r="G14" i="11"/>
  <c r="G13" i="11"/>
  <c r="G12" i="11"/>
  <c r="G11" i="11"/>
  <c r="G10" i="11"/>
  <c r="F10" i="11"/>
  <c r="E10" i="11"/>
  <c r="F9" i="11"/>
  <c r="G8" i="11"/>
  <c r="G7" i="11"/>
  <c r="F7" i="11"/>
  <c r="E7" i="11"/>
  <c r="F6" i="11"/>
  <c r="F22" i="11" s="1"/>
  <c r="F80" i="11" s="1"/>
  <c r="E6" i="11"/>
  <c r="G147" i="10"/>
  <c r="G146" i="10"/>
  <c r="G145" i="10"/>
  <c r="G144" i="10"/>
  <c r="F144" i="10"/>
  <c r="E144" i="10"/>
  <c r="G143" i="10"/>
  <c r="G142" i="10"/>
  <c r="G141" i="10"/>
  <c r="F140" i="10"/>
  <c r="E140" i="10"/>
  <c r="G140" i="10" s="1"/>
  <c r="G139" i="10"/>
  <c r="G137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F121" i="10"/>
  <c r="F134" i="10" s="1"/>
  <c r="E121" i="10"/>
  <c r="E134" i="10" s="1"/>
  <c r="G134" i="10" s="1"/>
  <c r="G120" i="10"/>
  <c r="G119" i="10"/>
  <c r="G117" i="10"/>
  <c r="G116" i="10"/>
  <c r="G115" i="10"/>
  <c r="F115" i="10"/>
  <c r="E115" i="10"/>
  <c r="G114" i="10"/>
  <c r="G113" i="10"/>
  <c r="G112" i="10"/>
  <c r="G111" i="10"/>
  <c r="G110" i="10"/>
  <c r="G109" i="10"/>
  <c r="F108" i="10"/>
  <c r="E108" i="10"/>
  <c r="G108" i="10" s="1"/>
  <c r="G107" i="10"/>
  <c r="G106" i="10"/>
  <c r="G105" i="10"/>
  <c r="G104" i="10"/>
  <c r="G103" i="10"/>
  <c r="F103" i="10"/>
  <c r="E103" i="10"/>
  <c r="G102" i="10"/>
  <c r="G101" i="10"/>
  <c r="G100" i="10"/>
  <c r="F99" i="10"/>
  <c r="E99" i="10"/>
  <c r="E118" i="10" s="1"/>
  <c r="G98" i="10"/>
  <c r="G97" i="10"/>
  <c r="G96" i="10"/>
  <c r="G95" i="10"/>
  <c r="F95" i="10"/>
  <c r="F118" i="10" s="1"/>
  <c r="F135" i="10" s="1"/>
  <c r="E95" i="10"/>
  <c r="E92" i="10"/>
  <c r="G92" i="10" s="1"/>
  <c r="G91" i="10"/>
  <c r="G90" i="10"/>
  <c r="G89" i="10"/>
  <c r="G88" i="10"/>
  <c r="F88" i="10"/>
  <c r="F92" i="10" s="1"/>
  <c r="F93" i="10" s="1"/>
  <c r="E88" i="10"/>
  <c r="G87" i="10"/>
  <c r="F86" i="10"/>
  <c r="G85" i="10"/>
  <c r="G84" i="10"/>
  <c r="G83" i="10"/>
  <c r="F82" i="10"/>
  <c r="E82" i="10"/>
  <c r="E86" i="10" s="1"/>
  <c r="G81" i="10"/>
  <c r="G78" i="10"/>
  <c r="G77" i="10"/>
  <c r="G76" i="10"/>
  <c r="G75" i="10"/>
  <c r="G74" i="10"/>
  <c r="G73" i="10"/>
  <c r="G72" i="10"/>
  <c r="G71" i="10"/>
  <c r="G70" i="10"/>
  <c r="G69" i="10"/>
  <c r="F69" i="10"/>
  <c r="E69" i="10"/>
  <c r="G68" i="10"/>
  <c r="F68" i="10"/>
  <c r="E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F44" i="10"/>
  <c r="E44" i="10"/>
  <c r="G44" i="10" s="1"/>
  <c r="G43" i="10"/>
  <c r="G42" i="10"/>
  <c r="G41" i="10"/>
  <c r="G40" i="10"/>
  <c r="G39" i="10"/>
  <c r="G38" i="10"/>
  <c r="G37" i="10"/>
  <c r="G36" i="10"/>
  <c r="G35" i="10"/>
  <c r="G34" i="10"/>
  <c r="G33" i="10"/>
  <c r="G32" i="10"/>
  <c r="F31" i="10"/>
  <c r="G31" i="10" s="1"/>
  <c r="E31" i="10"/>
  <c r="G30" i="10"/>
  <c r="G29" i="10"/>
  <c r="G28" i="10"/>
  <c r="G27" i="10"/>
  <c r="G26" i="10"/>
  <c r="G25" i="10"/>
  <c r="G24" i="10"/>
  <c r="F23" i="10"/>
  <c r="F79" i="10" s="1"/>
  <c r="E23" i="10"/>
  <c r="E79" i="10" s="1"/>
  <c r="G21" i="10"/>
  <c r="G20" i="10"/>
  <c r="G19" i="10"/>
  <c r="G18" i="10"/>
  <c r="F18" i="10"/>
  <c r="E18" i="10"/>
  <c r="G17" i="10"/>
  <c r="G16" i="10"/>
  <c r="G15" i="10"/>
  <c r="F15" i="10"/>
  <c r="E15" i="10"/>
  <c r="G14" i="10"/>
  <c r="G13" i="10"/>
  <c r="G12" i="10"/>
  <c r="G11" i="10"/>
  <c r="G10" i="10"/>
  <c r="F10" i="10"/>
  <c r="E10" i="10"/>
  <c r="F9" i="10"/>
  <c r="E9" i="10"/>
  <c r="G9" i="10" s="1"/>
  <c r="G8" i="10"/>
  <c r="F7" i="10"/>
  <c r="F6" i="10" s="1"/>
  <c r="F22" i="10" s="1"/>
  <c r="F80" i="10" s="1"/>
  <c r="F94" i="10" s="1"/>
  <c r="F136" i="10" s="1"/>
  <c r="F138" i="10" s="1"/>
  <c r="F148" i="10" s="1"/>
  <c r="E7" i="10"/>
  <c r="E6" i="10"/>
  <c r="G147" i="9"/>
  <c r="G146" i="9"/>
  <c r="G145" i="9"/>
  <c r="F144" i="9"/>
  <c r="E144" i="9"/>
  <c r="G144" i="9" s="1"/>
  <c r="G143" i="9"/>
  <c r="G142" i="9"/>
  <c r="G141" i="9"/>
  <c r="G140" i="9"/>
  <c r="F140" i="9"/>
  <c r="E140" i="9"/>
  <c r="G139" i="9"/>
  <c r="G137" i="9"/>
  <c r="F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F121" i="9"/>
  <c r="E121" i="9"/>
  <c r="G120" i="9"/>
  <c r="G119" i="9"/>
  <c r="F118" i="9"/>
  <c r="F135" i="9" s="1"/>
  <c r="G117" i="9"/>
  <c r="G116" i="9"/>
  <c r="G115" i="9"/>
  <c r="F115" i="9"/>
  <c r="E115" i="9"/>
  <c r="G114" i="9"/>
  <c r="G113" i="9"/>
  <c r="G112" i="9"/>
  <c r="G111" i="9"/>
  <c r="G110" i="9"/>
  <c r="G109" i="9"/>
  <c r="G108" i="9"/>
  <c r="F108" i="9"/>
  <c r="E108" i="9"/>
  <c r="G107" i="9"/>
  <c r="G106" i="9"/>
  <c r="G105" i="9"/>
  <c r="G104" i="9"/>
  <c r="G103" i="9"/>
  <c r="F103" i="9"/>
  <c r="E103" i="9"/>
  <c r="G102" i="9"/>
  <c r="G101" i="9"/>
  <c r="G100" i="9"/>
  <c r="F99" i="9"/>
  <c r="E99" i="9"/>
  <c r="G99" i="9" s="1"/>
  <c r="G98" i="9"/>
  <c r="G97" i="9"/>
  <c r="G96" i="9"/>
  <c r="G95" i="9"/>
  <c r="F95" i="9"/>
  <c r="E95" i="9"/>
  <c r="E93" i="9"/>
  <c r="G91" i="9"/>
  <c r="G90" i="9"/>
  <c r="G89" i="9"/>
  <c r="F88" i="9"/>
  <c r="F92" i="9" s="1"/>
  <c r="E88" i="9"/>
  <c r="E92" i="9" s="1"/>
  <c r="G87" i="9"/>
  <c r="F86" i="9"/>
  <c r="E86" i="9"/>
  <c r="G86" i="9" s="1"/>
  <c r="G85" i="9"/>
  <c r="G84" i="9"/>
  <c r="G83" i="9"/>
  <c r="G82" i="9"/>
  <c r="F82" i="9"/>
  <c r="E82" i="9"/>
  <c r="G81" i="9"/>
  <c r="G78" i="9"/>
  <c r="G77" i="9"/>
  <c r="G76" i="9"/>
  <c r="G75" i="9"/>
  <c r="G74" i="9"/>
  <c r="G73" i="9"/>
  <c r="G72" i="9"/>
  <c r="G71" i="9"/>
  <c r="G70" i="9"/>
  <c r="G69" i="9"/>
  <c r="F69" i="9"/>
  <c r="E69" i="9"/>
  <c r="F68" i="9"/>
  <c r="E68" i="9"/>
  <c r="G68" i="9" s="1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F44" i="9"/>
  <c r="G44" i="9" s="1"/>
  <c r="E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F31" i="9"/>
  <c r="F79" i="9" s="1"/>
  <c r="E31" i="9"/>
  <c r="G30" i="9"/>
  <c r="G29" i="9"/>
  <c r="G28" i="9"/>
  <c r="G27" i="9"/>
  <c r="G26" i="9"/>
  <c r="G25" i="9"/>
  <c r="G24" i="9"/>
  <c r="F23" i="9"/>
  <c r="E23" i="9"/>
  <c r="G21" i="9"/>
  <c r="G20" i="9"/>
  <c r="G19" i="9"/>
  <c r="F18" i="9"/>
  <c r="E18" i="9"/>
  <c r="G18" i="9" s="1"/>
  <c r="G17" i="9"/>
  <c r="G16" i="9"/>
  <c r="G15" i="9"/>
  <c r="F15" i="9"/>
  <c r="E15" i="9"/>
  <c r="G14" i="9"/>
  <c r="G13" i="9"/>
  <c r="G12" i="9"/>
  <c r="G11" i="9"/>
  <c r="F10" i="9"/>
  <c r="E10" i="9"/>
  <c r="G10" i="9" s="1"/>
  <c r="E9" i="9"/>
  <c r="G8" i="9"/>
  <c r="F7" i="9"/>
  <c r="E7" i="9"/>
  <c r="F6" i="9"/>
  <c r="G147" i="8"/>
  <c r="G146" i="8"/>
  <c r="G145" i="8"/>
  <c r="F144" i="8"/>
  <c r="E144" i="8"/>
  <c r="G144" i="8" s="1"/>
  <c r="G143" i="8"/>
  <c r="G142" i="8"/>
  <c r="G141" i="8"/>
  <c r="G140" i="8"/>
  <c r="F140" i="8"/>
  <c r="E140" i="8"/>
  <c r="G139" i="8"/>
  <c r="G137" i="8"/>
  <c r="G134" i="8"/>
  <c r="E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F121" i="8"/>
  <c r="F134" i="8" s="1"/>
  <c r="E121" i="8"/>
  <c r="G120" i="8"/>
  <c r="G119" i="8"/>
  <c r="G117" i="8"/>
  <c r="G116" i="8"/>
  <c r="F115" i="8"/>
  <c r="E115" i="8"/>
  <c r="G115" i="8" s="1"/>
  <c r="G114" i="8"/>
  <c r="G113" i="8"/>
  <c r="G112" i="8"/>
  <c r="G111" i="8"/>
  <c r="G110" i="8"/>
  <c r="G109" i="8"/>
  <c r="F108" i="8"/>
  <c r="G108" i="8" s="1"/>
  <c r="E108" i="8"/>
  <c r="G107" i="8"/>
  <c r="G106" i="8"/>
  <c r="G105" i="8"/>
  <c r="G104" i="8"/>
  <c r="F103" i="8"/>
  <c r="E103" i="8"/>
  <c r="G103" i="8" s="1"/>
  <c r="G102" i="8"/>
  <c r="G101" i="8"/>
  <c r="G100" i="8"/>
  <c r="F99" i="8"/>
  <c r="G99" i="8" s="1"/>
  <c r="E99" i="8"/>
  <c r="G98" i="8"/>
  <c r="G97" i="8"/>
  <c r="G96" i="8"/>
  <c r="F95" i="8"/>
  <c r="E95" i="8"/>
  <c r="G95" i="8" s="1"/>
  <c r="F92" i="8"/>
  <c r="G91" i="8"/>
  <c r="G90" i="8"/>
  <c r="G89" i="8"/>
  <c r="F88" i="8"/>
  <c r="E88" i="8"/>
  <c r="E92" i="8" s="1"/>
  <c r="G92" i="8" s="1"/>
  <c r="G87" i="8"/>
  <c r="G85" i="8"/>
  <c r="G84" i="8"/>
  <c r="G83" i="8"/>
  <c r="F82" i="8"/>
  <c r="F86" i="8" s="1"/>
  <c r="F93" i="8" s="1"/>
  <c r="E82" i="8"/>
  <c r="E86" i="8" s="1"/>
  <c r="G81" i="8"/>
  <c r="G78" i="8"/>
  <c r="G77" i="8"/>
  <c r="G76" i="8"/>
  <c r="G75" i="8"/>
  <c r="G74" i="8"/>
  <c r="G73" i="8"/>
  <c r="G72" i="8"/>
  <c r="G71" i="8"/>
  <c r="G70" i="8"/>
  <c r="F69" i="8"/>
  <c r="F68" i="8" s="1"/>
  <c r="E69" i="8"/>
  <c r="E68" i="8"/>
  <c r="G68" i="8" s="1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F44" i="8"/>
  <c r="G44" i="8" s="1"/>
  <c r="E44" i="8"/>
  <c r="G43" i="8"/>
  <c r="G42" i="8"/>
  <c r="G41" i="8"/>
  <c r="G40" i="8"/>
  <c r="G39" i="8"/>
  <c r="G38" i="8"/>
  <c r="G37" i="8"/>
  <c r="G36" i="8"/>
  <c r="G35" i="8"/>
  <c r="G34" i="8"/>
  <c r="G33" i="8"/>
  <c r="G32" i="8"/>
  <c r="F31" i="8"/>
  <c r="E31" i="8"/>
  <c r="G31" i="8" s="1"/>
  <c r="G30" i="8"/>
  <c r="G29" i="8"/>
  <c r="G28" i="8"/>
  <c r="G27" i="8"/>
  <c r="G26" i="8"/>
  <c r="G25" i="8"/>
  <c r="G24" i="8"/>
  <c r="F23" i="8"/>
  <c r="G23" i="8" s="1"/>
  <c r="E23" i="8"/>
  <c r="G21" i="8"/>
  <c r="G20" i="8"/>
  <c r="G19" i="8"/>
  <c r="G18" i="8"/>
  <c r="F18" i="8"/>
  <c r="E18" i="8"/>
  <c r="G17" i="8"/>
  <c r="G16" i="8"/>
  <c r="F15" i="8"/>
  <c r="E15" i="8"/>
  <c r="G15" i="8" s="1"/>
  <c r="G14" i="8"/>
  <c r="G13" i="8"/>
  <c r="G12" i="8"/>
  <c r="G11" i="8"/>
  <c r="G10" i="8"/>
  <c r="F10" i="8"/>
  <c r="E10" i="8"/>
  <c r="F9" i="8"/>
  <c r="G8" i="8"/>
  <c r="F7" i="8"/>
  <c r="G7" i="8" s="1"/>
  <c r="E7" i="8"/>
  <c r="E6" i="8"/>
  <c r="G147" i="7"/>
  <c r="G146" i="7"/>
  <c r="G145" i="7"/>
  <c r="G144" i="7"/>
  <c r="F144" i="7"/>
  <c r="E144" i="7"/>
  <c r="G143" i="7"/>
  <c r="G142" i="7"/>
  <c r="G141" i="7"/>
  <c r="F140" i="7"/>
  <c r="E140" i="7"/>
  <c r="G140" i="7" s="1"/>
  <c r="G139" i="7"/>
  <c r="G137" i="7"/>
  <c r="F134" i="7"/>
  <c r="E134" i="7"/>
  <c r="G134" i="7" s="1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F121" i="7"/>
  <c r="E121" i="7"/>
  <c r="G120" i="7"/>
  <c r="G119" i="7"/>
  <c r="G117" i="7"/>
  <c r="G116" i="7"/>
  <c r="F115" i="7"/>
  <c r="E115" i="7"/>
  <c r="G115" i="7" s="1"/>
  <c r="G114" i="7"/>
  <c r="G113" i="7"/>
  <c r="G112" i="7"/>
  <c r="G111" i="7"/>
  <c r="G110" i="7"/>
  <c r="G109" i="7"/>
  <c r="F108" i="7"/>
  <c r="G108" i="7" s="1"/>
  <c r="E108" i="7"/>
  <c r="G107" i="7"/>
  <c r="G106" i="7"/>
  <c r="G105" i="7"/>
  <c r="G104" i="7"/>
  <c r="F103" i="7"/>
  <c r="E103" i="7"/>
  <c r="G103" i="7" s="1"/>
  <c r="G102" i="7"/>
  <c r="G101" i="7"/>
  <c r="G100" i="7"/>
  <c r="G99" i="7"/>
  <c r="F99" i="7"/>
  <c r="E99" i="7"/>
  <c r="G98" i="7"/>
  <c r="G97" i="7"/>
  <c r="G96" i="7"/>
  <c r="F95" i="7"/>
  <c r="F118" i="7" s="1"/>
  <c r="F135" i="7" s="1"/>
  <c r="E95" i="7"/>
  <c r="G95" i="7" s="1"/>
  <c r="F92" i="7"/>
  <c r="G91" i="7"/>
  <c r="G90" i="7"/>
  <c r="G89" i="7"/>
  <c r="F88" i="7"/>
  <c r="E88" i="7"/>
  <c r="E92" i="7" s="1"/>
  <c r="G92" i="7" s="1"/>
  <c r="G87" i="7"/>
  <c r="E86" i="7"/>
  <c r="E93" i="7" s="1"/>
  <c r="G85" i="7"/>
  <c r="G84" i="7"/>
  <c r="G83" i="7"/>
  <c r="F82" i="7"/>
  <c r="F86" i="7" s="1"/>
  <c r="F93" i="7" s="1"/>
  <c r="E82" i="7"/>
  <c r="G81" i="7"/>
  <c r="G78" i="7"/>
  <c r="G77" i="7"/>
  <c r="G76" i="7"/>
  <c r="G75" i="7"/>
  <c r="G74" i="7"/>
  <c r="G73" i="7"/>
  <c r="G72" i="7"/>
  <c r="G71" i="7"/>
  <c r="G70" i="7"/>
  <c r="F69" i="7"/>
  <c r="F68" i="7" s="1"/>
  <c r="E69" i="7"/>
  <c r="G69" i="7" s="1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F44" i="7"/>
  <c r="G44" i="7" s="1"/>
  <c r="E44" i="7"/>
  <c r="G43" i="7"/>
  <c r="G42" i="7"/>
  <c r="G41" i="7"/>
  <c r="G40" i="7"/>
  <c r="G39" i="7"/>
  <c r="G38" i="7"/>
  <c r="G37" i="7"/>
  <c r="G36" i="7"/>
  <c r="G35" i="7"/>
  <c r="G34" i="7"/>
  <c r="G33" i="7"/>
  <c r="G32" i="7"/>
  <c r="F31" i="7"/>
  <c r="E31" i="7"/>
  <c r="G31" i="7" s="1"/>
  <c r="G30" i="7"/>
  <c r="G29" i="7"/>
  <c r="G28" i="7"/>
  <c r="G27" i="7"/>
  <c r="G26" i="7"/>
  <c r="G25" i="7"/>
  <c r="G24" i="7"/>
  <c r="G23" i="7"/>
  <c r="F23" i="7"/>
  <c r="E23" i="7"/>
  <c r="G21" i="7"/>
  <c r="G20" i="7"/>
  <c r="G19" i="7"/>
  <c r="F18" i="7"/>
  <c r="E18" i="7"/>
  <c r="G18" i="7" s="1"/>
  <c r="G17" i="7"/>
  <c r="G16" i="7"/>
  <c r="F15" i="7"/>
  <c r="E15" i="7"/>
  <c r="G15" i="7" s="1"/>
  <c r="G14" i="7"/>
  <c r="G13" i="7"/>
  <c r="G12" i="7"/>
  <c r="G11" i="7"/>
  <c r="F10" i="7"/>
  <c r="F9" i="7" s="1"/>
  <c r="E10" i="7"/>
  <c r="E9" i="7" s="1"/>
  <c r="G8" i="7"/>
  <c r="G7" i="7"/>
  <c r="F7" i="7"/>
  <c r="E7" i="7"/>
  <c r="E6" i="7" s="1"/>
  <c r="F6" i="7"/>
  <c r="G147" i="6"/>
  <c r="G146" i="6"/>
  <c r="G145" i="6"/>
  <c r="G144" i="6"/>
  <c r="F144" i="6"/>
  <c r="E144" i="6"/>
  <c r="G143" i="6"/>
  <c r="G142" i="6"/>
  <c r="G141" i="6"/>
  <c r="F140" i="6"/>
  <c r="E140" i="6"/>
  <c r="G140" i="6" s="1"/>
  <c r="G139" i="6"/>
  <c r="G137" i="6"/>
  <c r="E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F121" i="6"/>
  <c r="G121" i="6" s="1"/>
  <c r="E121" i="6"/>
  <c r="G120" i="6"/>
  <c r="G119" i="6"/>
  <c r="G117" i="6"/>
  <c r="G116" i="6"/>
  <c r="F115" i="6"/>
  <c r="E115" i="6"/>
  <c r="G115" i="6" s="1"/>
  <c r="G114" i="6"/>
  <c r="G113" i="6"/>
  <c r="G112" i="6"/>
  <c r="G111" i="6"/>
  <c r="G110" i="6"/>
  <c r="G109" i="6"/>
  <c r="F108" i="6"/>
  <c r="E108" i="6"/>
  <c r="G108" i="6" s="1"/>
  <c r="G107" i="6"/>
  <c r="G106" i="6"/>
  <c r="G105" i="6"/>
  <c r="G104" i="6"/>
  <c r="F103" i="6"/>
  <c r="E103" i="6"/>
  <c r="G103" i="6" s="1"/>
  <c r="G102" i="6"/>
  <c r="G101" i="6"/>
  <c r="G100" i="6"/>
  <c r="F99" i="6"/>
  <c r="G99" i="6" s="1"/>
  <c r="E99" i="6"/>
  <c r="G98" i="6"/>
  <c r="G97" i="6"/>
  <c r="G96" i="6"/>
  <c r="F95" i="6"/>
  <c r="F118" i="6" s="1"/>
  <c r="E95" i="6"/>
  <c r="E118" i="6" s="1"/>
  <c r="F92" i="6"/>
  <c r="E92" i="6"/>
  <c r="G92" i="6" s="1"/>
  <c r="G91" i="6"/>
  <c r="G90" i="6"/>
  <c r="G89" i="6"/>
  <c r="G88" i="6"/>
  <c r="F88" i="6"/>
  <c r="E88" i="6"/>
  <c r="G87" i="6"/>
  <c r="G85" i="6"/>
  <c r="G84" i="6"/>
  <c r="G83" i="6"/>
  <c r="F82" i="6"/>
  <c r="F86" i="6" s="1"/>
  <c r="F93" i="6" s="1"/>
  <c r="E82" i="6"/>
  <c r="E86" i="6" s="1"/>
  <c r="G81" i="6"/>
  <c r="G78" i="6"/>
  <c r="G77" i="6"/>
  <c r="G76" i="6"/>
  <c r="G75" i="6"/>
  <c r="G74" i="6"/>
  <c r="G73" i="6"/>
  <c r="G72" i="6"/>
  <c r="G71" i="6"/>
  <c r="G70" i="6"/>
  <c r="F69" i="6"/>
  <c r="F68" i="6" s="1"/>
  <c r="E69" i="6"/>
  <c r="E68" i="6" s="1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F44" i="6"/>
  <c r="E44" i="6"/>
  <c r="G44" i="6" s="1"/>
  <c r="G43" i="6"/>
  <c r="G42" i="6"/>
  <c r="G41" i="6"/>
  <c r="G40" i="6"/>
  <c r="G39" i="6"/>
  <c r="G38" i="6"/>
  <c r="G37" i="6"/>
  <c r="G36" i="6"/>
  <c r="G35" i="6"/>
  <c r="G34" i="6"/>
  <c r="G33" i="6"/>
  <c r="G32" i="6"/>
  <c r="F31" i="6"/>
  <c r="E31" i="6"/>
  <c r="E79" i="6" s="1"/>
  <c r="G30" i="6"/>
  <c r="G29" i="6"/>
  <c r="G28" i="6"/>
  <c r="G27" i="6"/>
  <c r="G26" i="6"/>
  <c r="G25" i="6"/>
  <c r="G24" i="6"/>
  <c r="F23" i="6"/>
  <c r="F79" i="6" s="1"/>
  <c r="E23" i="6"/>
  <c r="G21" i="6"/>
  <c r="G20" i="6"/>
  <c r="G19" i="6"/>
  <c r="G18" i="6"/>
  <c r="F18" i="6"/>
  <c r="E18" i="6"/>
  <c r="G17" i="6"/>
  <c r="G16" i="6"/>
  <c r="F15" i="6"/>
  <c r="E15" i="6"/>
  <c r="G15" i="6" s="1"/>
  <c r="G14" i="6"/>
  <c r="G13" i="6"/>
  <c r="G12" i="6"/>
  <c r="G11" i="6"/>
  <c r="G10" i="6"/>
  <c r="F10" i="6"/>
  <c r="E10" i="6"/>
  <c r="E9" i="6" s="1"/>
  <c r="G9" i="6" s="1"/>
  <c r="F9" i="6"/>
  <c r="G8" i="6"/>
  <c r="F7" i="6"/>
  <c r="G7" i="6" s="1"/>
  <c r="E7" i="6"/>
  <c r="E6" i="6"/>
  <c r="G147" i="5"/>
  <c r="G146" i="5"/>
  <c r="G145" i="5"/>
  <c r="F144" i="5"/>
  <c r="G144" i="5" s="1"/>
  <c r="E144" i="5"/>
  <c r="G143" i="5"/>
  <c r="G142" i="5"/>
  <c r="G141" i="5"/>
  <c r="F140" i="5"/>
  <c r="E140" i="5"/>
  <c r="G140" i="5" s="1"/>
  <c r="G139" i="5"/>
  <c r="G137" i="5"/>
  <c r="F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F121" i="5"/>
  <c r="E121" i="5"/>
  <c r="G121" i="5" s="1"/>
  <c r="G120" i="5"/>
  <c r="G119" i="5"/>
  <c r="F118" i="5"/>
  <c r="F135" i="5" s="1"/>
  <c r="G117" i="5"/>
  <c r="G116" i="5"/>
  <c r="G115" i="5"/>
  <c r="F115" i="5"/>
  <c r="E115" i="5"/>
  <c r="G114" i="5"/>
  <c r="G113" i="5"/>
  <c r="G112" i="5"/>
  <c r="G111" i="5"/>
  <c r="G110" i="5"/>
  <c r="G109" i="5"/>
  <c r="F108" i="5"/>
  <c r="E108" i="5"/>
  <c r="G108" i="5" s="1"/>
  <c r="G107" i="5"/>
  <c r="G106" i="5"/>
  <c r="G105" i="5"/>
  <c r="G104" i="5"/>
  <c r="G103" i="5"/>
  <c r="F103" i="5"/>
  <c r="E103" i="5"/>
  <c r="G102" i="5"/>
  <c r="G101" i="5"/>
  <c r="G100" i="5"/>
  <c r="F99" i="5"/>
  <c r="E99" i="5"/>
  <c r="G99" i="5" s="1"/>
  <c r="G98" i="5"/>
  <c r="G97" i="5"/>
  <c r="G96" i="5"/>
  <c r="G95" i="5"/>
  <c r="F95" i="5"/>
  <c r="E95" i="5"/>
  <c r="E118" i="5" s="1"/>
  <c r="E92" i="5"/>
  <c r="G91" i="5"/>
  <c r="G90" i="5"/>
  <c r="G89" i="5"/>
  <c r="F88" i="5"/>
  <c r="F92" i="5" s="1"/>
  <c r="E88" i="5"/>
  <c r="G87" i="5"/>
  <c r="F86" i="5"/>
  <c r="F93" i="5" s="1"/>
  <c r="G85" i="5"/>
  <c r="G84" i="5"/>
  <c r="G83" i="5"/>
  <c r="F82" i="5"/>
  <c r="E82" i="5"/>
  <c r="E86" i="5" s="1"/>
  <c r="G81" i="5"/>
  <c r="G78" i="5"/>
  <c r="G77" i="5"/>
  <c r="G76" i="5"/>
  <c r="G75" i="5"/>
  <c r="G74" i="5"/>
  <c r="G73" i="5"/>
  <c r="G72" i="5"/>
  <c r="G71" i="5"/>
  <c r="G70" i="5"/>
  <c r="G69" i="5"/>
  <c r="F69" i="5"/>
  <c r="E69" i="5"/>
  <c r="E68" i="5" s="1"/>
  <c r="G68" i="5" s="1"/>
  <c r="F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F44" i="5"/>
  <c r="E44" i="5"/>
  <c r="G44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F31" i="5"/>
  <c r="E31" i="5"/>
  <c r="G30" i="5"/>
  <c r="G29" i="5"/>
  <c r="G28" i="5"/>
  <c r="G27" i="5"/>
  <c r="G26" i="5"/>
  <c r="G25" i="5"/>
  <c r="G24" i="5"/>
  <c r="F23" i="5"/>
  <c r="F79" i="5" s="1"/>
  <c r="E23" i="5"/>
  <c r="E79" i="5" s="1"/>
  <c r="G79" i="5" s="1"/>
  <c r="G21" i="5"/>
  <c r="G20" i="5"/>
  <c r="G19" i="5"/>
  <c r="F18" i="5"/>
  <c r="G18" i="5" s="1"/>
  <c r="E18" i="5"/>
  <c r="G17" i="5"/>
  <c r="G16" i="5"/>
  <c r="G15" i="5"/>
  <c r="F15" i="5"/>
  <c r="E15" i="5"/>
  <c r="G14" i="5"/>
  <c r="G13" i="5"/>
  <c r="G12" i="5"/>
  <c r="G11" i="5"/>
  <c r="F10" i="5"/>
  <c r="G10" i="5" s="1"/>
  <c r="E10" i="5"/>
  <c r="E9" i="5"/>
  <c r="G8" i="5"/>
  <c r="F7" i="5"/>
  <c r="F6" i="5" s="1"/>
  <c r="E7" i="5"/>
  <c r="G7" i="5" s="1"/>
  <c r="G147" i="4"/>
  <c r="G146" i="4"/>
  <c r="G145" i="4"/>
  <c r="F144" i="4"/>
  <c r="E144" i="4"/>
  <c r="G144" i="4" s="1"/>
  <c r="G143" i="4"/>
  <c r="G142" i="4"/>
  <c r="G141" i="4"/>
  <c r="G140" i="4"/>
  <c r="F140" i="4"/>
  <c r="E140" i="4"/>
  <c r="G139" i="4"/>
  <c r="G137" i="4"/>
  <c r="F134" i="4"/>
  <c r="E134" i="4"/>
  <c r="G134" i="4" s="1"/>
  <c r="G133" i="4"/>
  <c r="G132" i="4"/>
  <c r="G131" i="4"/>
  <c r="G130" i="4"/>
  <c r="G129" i="4"/>
  <c r="G128" i="4"/>
  <c r="G127" i="4"/>
  <c r="G126" i="4"/>
  <c r="G125" i="4"/>
  <c r="G124" i="4"/>
  <c r="G123" i="4"/>
  <c r="G122" i="4"/>
  <c r="F121" i="4"/>
  <c r="E121" i="4"/>
  <c r="G121" i="4" s="1"/>
  <c r="G120" i="4"/>
  <c r="G119" i="4"/>
  <c r="E118" i="4"/>
  <c r="G117" i="4"/>
  <c r="G116" i="4"/>
  <c r="F115" i="4"/>
  <c r="G115" i="4" s="1"/>
  <c r="E115" i="4"/>
  <c r="G114" i="4"/>
  <c r="G113" i="4"/>
  <c r="G112" i="4"/>
  <c r="G111" i="4"/>
  <c r="G110" i="4"/>
  <c r="G109" i="4"/>
  <c r="G108" i="4"/>
  <c r="F108" i="4"/>
  <c r="E108" i="4"/>
  <c r="G107" i="4"/>
  <c r="G106" i="4"/>
  <c r="G105" i="4"/>
  <c r="G104" i="4"/>
  <c r="F103" i="4"/>
  <c r="G103" i="4" s="1"/>
  <c r="E103" i="4"/>
  <c r="G102" i="4"/>
  <c r="G101" i="4"/>
  <c r="G100" i="4"/>
  <c r="F99" i="4"/>
  <c r="E99" i="4"/>
  <c r="G99" i="4" s="1"/>
  <c r="G98" i="4"/>
  <c r="G97" i="4"/>
  <c r="G96" i="4"/>
  <c r="F95" i="4"/>
  <c r="E95" i="4"/>
  <c r="G91" i="4"/>
  <c r="G90" i="4"/>
  <c r="G89" i="4"/>
  <c r="F88" i="4"/>
  <c r="F92" i="4" s="1"/>
  <c r="E88" i="4"/>
  <c r="G87" i="4"/>
  <c r="F86" i="4"/>
  <c r="E86" i="4"/>
  <c r="G85" i="4"/>
  <c r="G84" i="4"/>
  <c r="G83" i="4"/>
  <c r="G82" i="4"/>
  <c r="F82" i="4"/>
  <c r="E82" i="4"/>
  <c r="G81" i="4"/>
  <c r="G78" i="4"/>
  <c r="G77" i="4"/>
  <c r="G76" i="4"/>
  <c r="G75" i="4"/>
  <c r="G74" i="4"/>
  <c r="G73" i="4"/>
  <c r="G72" i="4"/>
  <c r="G71" i="4"/>
  <c r="G70" i="4"/>
  <c r="F69" i="4"/>
  <c r="E69" i="4"/>
  <c r="E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F44" i="4"/>
  <c r="E44" i="4"/>
  <c r="G43" i="4"/>
  <c r="G42" i="4"/>
  <c r="G41" i="4"/>
  <c r="G40" i="4"/>
  <c r="G39" i="4"/>
  <c r="G38" i="4"/>
  <c r="G37" i="4"/>
  <c r="G36" i="4"/>
  <c r="G35" i="4"/>
  <c r="G34" i="4"/>
  <c r="G33" i="4"/>
  <c r="G32" i="4"/>
  <c r="F31" i="4"/>
  <c r="G31" i="4" s="1"/>
  <c r="E31" i="4"/>
  <c r="G30" i="4"/>
  <c r="G29" i="4"/>
  <c r="G28" i="4"/>
  <c r="G27" i="4"/>
  <c r="G26" i="4"/>
  <c r="G25" i="4"/>
  <c r="G24" i="4"/>
  <c r="F23" i="4"/>
  <c r="E23" i="4"/>
  <c r="G21" i="4"/>
  <c r="G20" i="4"/>
  <c r="G19" i="4"/>
  <c r="F18" i="4"/>
  <c r="E18" i="4"/>
  <c r="G18" i="4" s="1"/>
  <c r="G17" i="4"/>
  <c r="G16" i="4"/>
  <c r="F15" i="4"/>
  <c r="G15" i="4" s="1"/>
  <c r="E15" i="4"/>
  <c r="G14" i="4"/>
  <c r="G13" i="4"/>
  <c r="G12" i="4"/>
  <c r="G11" i="4"/>
  <c r="F10" i="4"/>
  <c r="E10" i="4"/>
  <c r="G10" i="4" s="1"/>
  <c r="E9" i="4"/>
  <c r="G8" i="4"/>
  <c r="F7" i="4"/>
  <c r="F6" i="4" s="1"/>
  <c r="E7" i="4"/>
  <c r="G7" i="4" s="1"/>
  <c r="G147" i="3"/>
  <c r="G146" i="3"/>
  <c r="G145" i="3"/>
  <c r="F144" i="3"/>
  <c r="E144" i="3"/>
  <c r="G144" i="3" s="1"/>
  <c r="G143" i="3"/>
  <c r="G142" i="3"/>
  <c r="G141" i="3"/>
  <c r="G140" i="3"/>
  <c r="F140" i="3"/>
  <c r="E140" i="3"/>
  <c r="G139" i="3"/>
  <c r="G137" i="3"/>
  <c r="F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F121" i="3"/>
  <c r="E121" i="3"/>
  <c r="G121" i="3" s="1"/>
  <c r="G120" i="3"/>
  <c r="G119" i="3"/>
  <c r="E118" i="3"/>
  <c r="G117" i="3"/>
  <c r="G116" i="3"/>
  <c r="F115" i="3"/>
  <c r="G115" i="3" s="1"/>
  <c r="E115" i="3"/>
  <c r="G114" i="3"/>
  <c r="G113" i="3"/>
  <c r="G112" i="3"/>
  <c r="G111" i="3"/>
  <c r="G110" i="3"/>
  <c r="G109" i="3"/>
  <c r="G108" i="3"/>
  <c r="F108" i="3"/>
  <c r="E108" i="3"/>
  <c r="G107" i="3"/>
  <c r="G106" i="3"/>
  <c r="G105" i="3"/>
  <c r="G104" i="3"/>
  <c r="F103" i="3"/>
  <c r="G103" i="3" s="1"/>
  <c r="E103" i="3"/>
  <c r="G102" i="3"/>
  <c r="G101" i="3"/>
  <c r="G100" i="3"/>
  <c r="F99" i="3"/>
  <c r="E99" i="3"/>
  <c r="G99" i="3" s="1"/>
  <c r="G98" i="3"/>
  <c r="G97" i="3"/>
  <c r="G96" i="3"/>
  <c r="F95" i="3"/>
  <c r="F118" i="3" s="1"/>
  <c r="F135" i="3" s="1"/>
  <c r="E95" i="3"/>
  <c r="G91" i="3"/>
  <c r="G90" i="3"/>
  <c r="G89" i="3"/>
  <c r="F88" i="3"/>
  <c r="F92" i="3" s="1"/>
  <c r="E88" i="3"/>
  <c r="G87" i="3"/>
  <c r="E86" i="3"/>
  <c r="G85" i="3"/>
  <c r="G84" i="3"/>
  <c r="G83" i="3"/>
  <c r="F82" i="3"/>
  <c r="F86" i="3" s="1"/>
  <c r="F93" i="3" s="1"/>
  <c r="E82" i="3"/>
  <c r="G81" i="3"/>
  <c r="G78" i="3"/>
  <c r="G77" i="3"/>
  <c r="G76" i="3"/>
  <c r="G75" i="3"/>
  <c r="G74" i="3"/>
  <c r="G73" i="3"/>
  <c r="G72" i="3"/>
  <c r="G71" i="3"/>
  <c r="G70" i="3"/>
  <c r="F69" i="3"/>
  <c r="F68" i="3" s="1"/>
  <c r="E69" i="3"/>
  <c r="E68" i="3" s="1"/>
  <c r="G68" i="3" s="1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F44" i="3"/>
  <c r="E44" i="3"/>
  <c r="G44" i="3" s="1"/>
  <c r="G43" i="3"/>
  <c r="G42" i="3"/>
  <c r="G41" i="3"/>
  <c r="G40" i="3"/>
  <c r="G39" i="3"/>
  <c r="G38" i="3"/>
  <c r="G37" i="3"/>
  <c r="G36" i="3"/>
  <c r="G35" i="3"/>
  <c r="G34" i="3"/>
  <c r="G33" i="3"/>
  <c r="G32" i="3"/>
  <c r="F31" i="3"/>
  <c r="E31" i="3"/>
  <c r="G30" i="3"/>
  <c r="G29" i="3"/>
  <c r="G28" i="3"/>
  <c r="G27" i="3"/>
  <c r="G26" i="3"/>
  <c r="G25" i="3"/>
  <c r="G24" i="3"/>
  <c r="F23" i="3"/>
  <c r="F79" i="3" s="1"/>
  <c r="E23" i="3"/>
  <c r="G21" i="3"/>
  <c r="G20" i="3"/>
  <c r="G19" i="3"/>
  <c r="G18" i="3"/>
  <c r="F18" i="3"/>
  <c r="E18" i="3"/>
  <c r="G17" i="3"/>
  <c r="G16" i="3"/>
  <c r="F15" i="3"/>
  <c r="E15" i="3"/>
  <c r="G15" i="3" s="1"/>
  <c r="G14" i="3"/>
  <c r="G13" i="3"/>
  <c r="G12" i="3"/>
  <c r="G11" i="3"/>
  <c r="G10" i="3"/>
  <c r="F10" i="3"/>
  <c r="E10" i="3"/>
  <c r="E9" i="3" s="1"/>
  <c r="G9" i="3" s="1"/>
  <c r="F9" i="3"/>
  <c r="G8" i="3"/>
  <c r="F7" i="3"/>
  <c r="G7" i="3" s="1"/>
  <c r="E7" i="3"/>
  <c r="E6" i="3"/>
  <c r="G147" i="2"/>
  <c r="G146" i="2"/>
  <c r="G145" i="2"/>
  <c r="F144" i="2"/>
  <c r="G144" i="2" s="1"/>
  <c r="E144" i="2"/>
  <c r="G143" i="2"/>
  <c r="G142" i="2"/>
  <c r="G141" i="2"/>
  <c r="F140" i="2"/>
  <c r="E140" i="2"/>
  <c r="G140" i="2" s="1"/>
  <c r="G139" i="2"/>
  <c r="G137" i="2"/>
  <c r="F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F121" i="2"/>
  <c r="E121" i="2"/>
  <c r="G121" i="2" s="1"/>
  <c r="G120" i="2"/>
  <c r="G119" i="2"/>
  <c r="F118" i="2"/>
  <c r="F135" i="2" s="1"/>
  <c r="G117" i="2"/>
  <c r="G116" i="2"/>
  <c r="G115" i="2"/>
  <c r="F115" i="2"/>
  <c r="E115" i="2"/>
  <c r="G114" i="2"/>
  <c r="G113" i="2"/>
  <c r="G112" i="2"/>
  <c r="G111" i="2"/>
  <c r="G110" i="2"/>
  <c r="G109" i="2"/>
  <c r="F108" i="2"/>
  <c r="E108" i="2"/>
  <c r="G108" i="2" s="1"/>
  <c r="G107" i="2"/>
  <c r="G106" i="2"/>
  <c r="G105" i="2"/>
  <c r="G104" i="2"/>
  <c r="G103" i="2"/>
  <c r="F103" i="2"/>
  <c r="E103" i="2"/>
  <c r="G102" i="2"/>
  <c r="G101" i="2"/>
  <c r="G100" i="2"/>
  <c r="F99" i="2"/>
  <c r="E99" i="2"/>
  <c r="G99" i="2" s="1"/>
  <c r="G98" i="2"/>
  <c r="G97" i="2"/>
  <c r="G96" i="2"/>
  <c r="G95" i="2"/>
  <c r="F95" i="2"/>
  <c r="E95" i="2"/>
  <c r="E118" i="2" s="1"/>
  <c r="E92" i="2"/>
  <c r="G91" i="2"/>
  <c r="G90" i="2"/>
  <c r="G89" i="2"/>
  <c r="F88" i="2"/>
  <c r="F92" i="2" s="1"/>
  <c r="E88" i="2"/>
  <c r="G87" i="2"/>
  <c r="F86" i="2"/>
  <c r="G85" i="2"/>
  <c r="G84" i="2"/>
  <c r="G83" i="2"/>
  <c r="F82" i="2"/>
  <c r="E82" i="2"/>
  <c r="E86" i="2" s="1"/>
  <c r="G81" i="2"/>
  <c r="G78" i="2"/>
  <c r="G77" i="2"/>
  <c r="G76" i="2"/>
  <c r="G75" i="2"/>
  <c r="G74" i="2"/>
  <c r="G73" i="2"/>
  <c r="G72" i="2"/>
  <c r="G71" i="2"/>
  <c r="G70" i="2"/>
  <c r="G69" i="2"/>
  <c r="F69" i="2"/>
  <c r="E69" i="2"/>
  <c r="E68" i="2" s="1"/>
  <c r="G68" i="2" s="1"/>
  <c r="F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F44" i="2"/>
  <c r="E44" i="2"/>
  <c r="G44" i="2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F31" i="2"/>
  <c r="E31" i="2"/>
  <c r="G30" i="2"/>
  <c r="G29" i="2"/>
  <c r="G28" i="2"/>
  <c r="G27" i="2"/>
  <c r="G26" i="2"/>
  <c r="G25" i="2"/>
  <c r="G24" i="2"/>
  <c r="F23" i="2"/>
  <c r="F79" i="2" s="1"/>
  <c r="E23" i="2"/>
  <c r="E79" i="2" s="1"/>
  <c r="G79" i="2" s="1"/>
  <c r="G21" i="2"/>
  <c r="G20" i="2"/>
  <c r="G19" i="2"/>
  <c r="F18" i="2"/>
  <c r="G18" i="2" s="1"/>
  <c r="E18" i="2"/>
  <c r="G17" i="2"/>
  <c r="G16" i="2"/>
  <c r="G15" i="2"/>
  <c r="F15" i="2"/>
  <c r="E15" i="2"/>
  <c r="G14" i="2"/>
  <c r="G13" i="2"/>
  <c r="G12" i="2"/>
  <c r="G11" i="2"/>
  <c r="F10" i="2"/>
  <c r="G10" i="2" s="1"/>
  <c r="E10" i="2"/>
  <c r="E9" i="2"/>
  <c r="G8" i="2"/>
  <c r="F7" i="2"/>
  <c r="F6" i="2" s="1"/>
  <c r="E7" i="2"/>
  <c r="E6" i="2" s="1"/>
  <c r="G147" i="1"/>
  <c r="G146" i="1"/>
  <c r="G145" i="1"/>
  <c r="F144" i="1"/>
  <c r="E144" i="1"/>
  <c r="G144" i="1" s="1"/>
  <c r="G143" i="1"/>
  <c r="G142" i="1"/>
  <c r="G141" i="1"/>
  <c r="G140" i="1"/>
  <c r="F140" i="1"/>
  <c r="E140" i="1"/>
  <c r="G139" i="1"/>
  <c r="G137" i="1"/>
  <c r="F134" i="1"/>
  <c r="E134" i="1"/>
  <c r="G134" i="1" s="1"/>
  <c r="G133" i="1"/>
  <c r="G132" i="1"/>
  <c r="G131" i="1"/>
  <c r="G130" i="1"/>
  <c r="G129" i="1"/>
  <c r="G128" i="1"/>
  <c r="G127" i="1"/>
  <c r="G126" i="1"/>
  <c r="G125" i="1"/>
  <c r="G124" i="1"/>
  <c r="G123" i="1"/>
  <c r="G122" i="1"/>
  <c r="F121" i="1"/>
  <c r="E121" i="1"/>
  <c r="G121" i="1" s="1"/>
  <c r="G120" i="1"/>
  <c r="G119" i="1"/>
  <c r="E118" i="1"/>
  <c r="E135" i="1" s="1"/>
  <c r="G117" i="1"/>
  <c r="G116" i="1"/>
  <c r="F115" i="1"/>
  <c r="G115" i="1" s="1"/>
  <c r="E115" i="1"/>
  <c r="G114" i="1"/>
  <c r="G113" i="1"/>
  <c r="G112" i="1"/>
  <c r="G111" i="1"/>
  <c r="G110" i="1"/>
  <c r="G109" i="1"/>
  <c r="G108" i="1"/>
  <c r="F108" i="1"/>
  <c r="E108" i="1"/>
  <c r="G107" i="1"/>
  <c r="G106" i="1"/>
  <c r="G105" i="1"/>
  <c r="G104" i="1"/>
  <c r="F103" i="1"/>
  <c r="G103" i="1" s="1"/>
  <c r="E103" i="1"/>
  <c r="G102" i="1"/>
  <c r="G101" i="1"/>
  <c r="G100" i="1"/>
  <c r="F99" i="1"/>
  <c r="E99" i="1"/>
  <c r="G99" i="1" s="1"/>
  <c r="G98" i="1"/>
  <c r="G97" i="1"/>
  <c r="G96" i="1"/>
  <c r="F95" i="1"/>
  <c r="G95" i="1" s="1"/>
  <c r="E95" i="1"/>
  <c r="G91" i="1"/>
  <c r="G90" i="1"/>
  <c r="G89" i="1"/>
  <c r="F88" i="1"/>
  <c r="F92" i="1" s="1"/>
  <c r="E88" i="1"/>
  <c r="E92" i="1" s="1"/>
  <c r="G87" i="1"/>
  <c r="F86" i="1"/>
  <c r="E86" i="1"/>
  <c r="G86" i="1" s="1"/>
  <c r="G85" i="1"/>
  <c r="G84" i="1"/>
  <c r="G83" i="1"/>
  <c r="G82" i="1"/>
  <c r="F82" i="1"/>
  <c r="E82" i="1"/>
  <c r="G81" i="1"/>
  <c r="G78" i="1"/>
  <c r="G77" i="1"/>
  <c r="G76" i="1"/>
  <c r="G75" i="1"/>
  <c r="G74" i="1"/>
  <c r="G73" i="1"/>
  <c r="G72" i="1"/>
  <c r="G71" i="1"/>
  <c r="G70" i="1"/>
  <c r="F69" i="1"/>
  <c r="G69" i="1" s="1"/>
  <c r="E69" i="1"/>
  <c r="E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4" i="1"/>
  <c r="E44" i="1"/>
  <c r="G43" i="1"/>
  <c r="G42" i="1"/>
  <c r="G41" i="1"/>
  <c r="G40" i="1"/>
  <c r="G39" i="1"/>
  <c r="G38" i="1"/>
  <c r="G37" i="1"/>
  <c r="G36" i="1"/>
  <c r="G35" i="1"/>
  <c r="G34" i="1"/>
  <c r="G33" i="1"/>
  <c r="G32" i="1"/>
  <c r="F31" i="1"/>
  <c r="G31" i="1" s="1"/>
  <c r="E31" i="1"/>
  <c r="G30" i="1"/>
  <c r="G29" i="1"/>
  <c r="G28" i="1"/>
  <c r="G27" i="1"/>
  <c r="G26" i="1"/>
  <c r="G25" i="1"/>
  <c r="G24" i="1"/>
  <c r="F23" i="1"/>
  <c r="E23" i="1"/>
  <c r="E79" i="1" s="1"/>
  <c r="G21" i="1"/>
  <c r="G20" i="1"/>
  <c r="G19" i="1"/>
  <c r="F18" i="1"/>
  <c r="E18" i="1"/>
  <c r="G18" i="1" s="1"/>
  <c r="G17" i="1"/>
  <c r="G16" i="1"/>
  <c r="F15" i="1"/>
  <c r="G15" i="1" s="1"/>
  <c r="E15" i="1"/>
  <c r="G14" i="1"/>
  <c r="G13" i="1"/>
  <c r="G12" i="1"/>
  <c r="G11" i="1"/>
  <c r="F10" i="1"/>
  <c r="F9" i="1" s="1"/>
  <c r="E10" i="1"/>
  <c r="E9" i="1" s="1"/>
  <c r="G9" i="1" s="1"/>
  <c r="G8" i="1"/>
  <c r="F7" i="1"/>
  <c r="F6" i="1" s="1"/>
  <c r="E7" i="1"/>
  <c r="G7" i="1" s="1"/>
  <c r="F93" i="1" l="1"/>
  <c r="F93" i="2"/>
  <c r="F22" i="2"/>
  <c r="F80" i="2" s="1"/>
  <c r="F94" i="2" s="1"/>
  <c r="F136" i="2" s="1"/>
  <c r="F138" i="2" s="1"/>
  <c r="F148" i="2" s="1"/>
  <c r="F22" i="1"/>
  <c r="G92" i="1"/>
  <c r="G9" i="2"/>
  <c r="G86" i="2"/>
  <c r="E93" i="2"/>
  <c r="G93" i="2" s="1"/>
  <c r="G92" i="2"/>
  <c r="E22" i="2"/>
  <c r="G6" i="2"/>
  <c r="G118" i="2"/>
  <c r="E79" i="3"/>
  <c r="G79" i="3" s="1"/>
  <c r="F68" i="1"/>
  <c r="G68" i="1" s="1"/>
  <c r="E6" i="1"/>
  <c r="G10" i="1"/>
  <c r="G88" i="1"/>
  <c r="G7" i="2"/>
  <c r="G23" i="2"/>
  <c r="G23" i="1"/>
  <c r="G82" i="2"/>
  <c r="E134" i="2"/>
  <c r="G134" i="2" s="1"/>
  <c r="G31" i="3"/>
  <c r="G69" i="3"/>
  <c r="E134" i="3"/>
  <c r="G134" i="3" s="1"/>
  <c r="E6" i="4"/>
  <c r="G86" i="5"/>
  <c r="E93" i="5"/>
  <c r="G93" i="5" s="1"/>
  <c r="G92" i="5"/>
  <c r="G68" i="6"/>
  <c r="G86" i="6"/>
  <c r="E93" i="6"/>
  <c r="G93" i="6" s="1"/>
  <c r="F22" i="7"/>
  <c r="E22" i="3"/>
  <c r="E92" i="3"/>
  <c r="G92" i="3" s="1"/>
  <c r="G88" i="3"/>
  <c r="G118" i="3"/>
  <c r="G68" i="4"/>
  <c r="E92" i="4"/>
  <c r="G92" i="4" s="1"/>
  <c r="G88" i="4"/>
  <c r="F118" i="4"/>
  <c r="F135" i="4" s="1"/>
  <c r="G95" i="4"/>
  <c r="E135" i="4"/>
  <c r="G118" i="5"/>
  <c r="G79" i="6"/>
  <c r="G6" i="7"/>
  <c r="E22" i="7"/>
  <c r="G9" i="7"/>
  <c r="F118" i="1"/>
  <c r="F135" i="1" s="1"/>
  <c r="G135" i="1" s="1"/>
  <c r="F9" i="2"/>
  <c r="G88" i="2"/>
  <c r="F6" i="3"/>
  <c r="F22" i="3" s="1"/>
  <c r="F80" i="3" s="1"/>
  <c r="F94" i="3" s="1"/>
  <c r="F136" i="3" s="1"/>
  <c r="F138" i="3" s="1"/>
  <c r="F148" i="3" s="1"/>
  <c r="G23" i="3"/>
  <c r="G82" i="3"/>
  <c r="G86" i="3"/>
  <c r="G95" i="3"/>
  <c r="E135" i="3"/>
  <c r="G135" i="3" s="1"/>
  <c r="G86" i="4"/>
  <c r="E93" i="4"/>
  <c r="E135" i="6"/>
  <c r="G118" i="6"/>
  <c r="G93" i="7"/>
  <c r="E93" i="8"/>
  <c r="G93" i="8" s="1"/>
  <c r="G86" i="8"/>
  <c r="F79" i="1"/>
  <c r="G79" i="1" s="1"/>
  <c r="E93" i="1"/>
  <c r="G93" i="1" s="1"/>
  <c r="F22" i="4"/>
  <c r="F9" i="4"/>
  <c r="G9" i="4" s="1"/>
  <c r="E79" i="4"/>
  <c r="G23" i="4"/>
  <c r="G69" i="4"/>
  <c r="F68" i="4"/>
  <c r="F79" i="4" s="1"/>
  <c r="F93" i="4"/>
  <c r="F79" i="7"/>
  <c r="G82" i="5"/>
  <c r="E134" i="5"/>
  <c r="G134" i="5" s="1"/>
  <c r="G31" i="6"/>
  <c r="G69" i="6"/>
  <c r="G95" i="6"/>
  <c r="F134" i="6"/>
  <c r="G134" i="6" s="1"/>
  <c r="G10" i="7"/>
  <c r="G86" i="7"/>
  <c r="G88" i="7"/>
  <c r="F6" i="8"/>
  <c r="E9" i="8"/>
  <c r="G69" i="8"/>
  <c r="F79" i="8"/>
  <c r="G88" i="8"/>
  <c r="F118" i="8"/>
  <c r="F135" i="8" s="1"/>
  <c r="G92" i="9"/>
  <c r="G7" i="10"/>
  <c r="G79" i="10"/>
  <c r="G86" i="10"/>
  <c r="E93" i="10"/>
  <c r="G93" i="10" s="1"/>
  <c r="G118" i="10"/>
  <c r="E135" i="10"/>
  <c r="G135" i="10" s="1"/>
  <c r="G86" i="11"/>
  <c r="E93" i="11"/>
  <c r="G93" i="11" s="1"/>
  <c r="G134" i="11"/>
  <c r="F79" i="12"/>
  <c r="G86" i="12"/>
  <c r="E93" i="12"/>
  <c r="G93" i="12" s="1"/>
  <c r="E22" i="6"/>
  <c r="E118" i="8"/>
  <c r="G9" i="9"/>
  <c r="E6" i="5"/>
  <c r="F9" i="5"/>
  <c r="G9" i="5" s="1"/>
  <c r="G88" i="5"/>
  <c r="F6" i="6"/>
  <c r="F22" i="6" s="1"/>
  <c r="F80" i="6" s="1"/>
  <c r="F94" i="6" s="1"/>
  <c r="G23" i="6"/>
  <c r="E68" i="7"/>
  <c r="G68" i="7" s="1"/>
  <c r="G82" i="7"/>
  <c r="E118" i="7"/>
  <c r="G7" i="9"/>
  <c r="E6" i="9"/>
  <c r="E79" i="9"/>
  <c r="G79" i="9" s="1"/>
  <c r="G23" i="9"/>
  <c r="F93" i="9"/>
  <c r="G93" i="9" s="1"/>
  <c r="E134" i="9"/>
  <c r="G134" i="9" s="1"/>
  <c r="G121" i="9"/>
  <c r="E135" i="12"/>
  <c r="G118" i="12"/>
  <c r="G23" i="5"/>
  <c r="G82" i="6"/>
  <c r="E79" i="8"/>
  <c r="G79" i="8" s="1"/>
  <c r="G82" i="8"/>
  <c r="G121" i="8"/>
  <c r="F9" i="9"/>
  <c r="F22" i="9" s="1"/>
  <c r="F80" i="9" s="1"/>
  <c r="F94" i="9" s="1"/>
  <c r="F136" i="9" s="1"/>
  <c r="F138" i="9" s="1"/>
  <c r="F148" i="9" s="1"/>
  <c r="E118" i="9"/>
  <c r="G6" i="10"/>
  <c r="E22" i="10"/>
  <c r="F94" i="11"/>
  <c r="F135" i="11"/>
  <c r="G79" i="12"/>
  <c r="G68" i="12"/>
  <c r="G88" i="9"/>
  <c r="G23" i="10"/>
  <c r="G99" i="10"/>
  <c r="G121" i="10"/>
  <c r="G6" i="11"/>
  <c r="E68" i="11"/>
  <c r="G68" i="11" s="1"/>
  <c r="G82" i="11"/>
  <c r="E118" i="11"/>
  <c r="E9" i="12"/>
  <c r="G9" i="12" s="1"/>
  <c r="G31" i="12"/>
  <c r="G95" i="12"/>
  <c r="F134" i="12"/>
  <c r="G134" i="12" s="1"/>
  <c r="G82" i="10"/>
  <c r="E9" i="11"/>
  <c r="G9" i="11" s="1"/>
  <c r="G31" i="11"/>
  <c r="F6" i="12"/>
  <c r="G82" i="12"/>
  <c r="F136" i="11" l="1"/>
  <c r="F138" i="11" s="1"/>
  <c r="F148" i="11" s="1"/>
  <c r="E22" i="11"/>
  <c r="E135" i="7"/>
  <c r="G135" i="7" s="1"/>
  <c r="G118" i="7"/>
  <c r="E79" i="7"/>
  <c r="G79" i="7" s="1"/>
  <c r="E79" i="11"/>
  <c r="G79" i="11" s="1"/>
  <c r="G9" i="8"/>
  <c r="E22" i="8"/>
  <c r="F135" i="6"/>
  <c r="F136" i="6" s="1"/>
  <c r="F138" i="6" s="1"/>
  <c r="F148" i="6" s="1"/>
  <c r="F22" i="5"/>
  <c r="F80" i="5" s="1"/>
  <c r="F94" i="5" s="1"/>
  <c r="F136" i="5" s="1"/>
  <c r="F138" i="5" s="1"/>
  <c r="F148" i="5" s="1"/>
  <c r="G118" i="1"/>
  <c r="E135" i="2"/>
  <c r="G135" i="2" s="1"/>
  <c r="G6" i="3"/>
  <c r="E80" i="10"/>
  <c r="G22" i="10"/>
  <c r="G22" i="6"/>
  <c r="E80" i="6"/>
  <c r="F22" i="8"/>
  <c r="F80" i="8" s="1"/>
  <c r="F94" i="8" s="1"/>
  <c r="F136" i="8" s="1"/>
  <c r="F138" i="8" s="1"/>
  <c r="F148" i="8" s="1"/>
  <c r="G6" i="8"/>
  <c r="G79" i="4"/>
  <c r="G93" i="4"/>
  <c r="G22" i="7"/>
  <c r="E135" i="5"/>
  <c r="G135" i="5" s="1"/>
  <c r="E93" i="3"/>
  <c r="G93" i="3" s="1"/>
  <c r="E22" i="12"/>
  <c r="G6" i="9"/>
  <c r="E22" i="9"/>
  <c r="G135" i="6"/>
  <c r="G135" i="4"/>
  <c r="E80" i="3"/>
  <c r="G22" i="3"/>
  <c r="E80" i="2"/>
  <c r="G22" i="2"/>
  <c r="G6" i="12"/>
  <c r="F22" i="12"/>
  <c r="F80" i="12" s="1"/>
  <c r="F94" i="12" s="1"/>
  <c r="F136" i="12" s="1"/>
  <c r="F138" i="12" s="1"/>
  <c r="F148" i="12" s="1"/>
  <c r="E135" i="11"/>
  <c r="G135" i="11" s="1"/>
  <c r="G118" i="11"/>
  <c r="F135" i="12"/>
  <c r="E135" i="9"/>
  <c r="G135" i="9" s="1"/>
  <c r="G118" i="9"/>
  <c r="G135" i="12"/>
  <c r="E22" i="5"/>
  <c r="G6" i="5"/>
  <c r="E135" i="8"/>
  <c r="G135" i="8" s="1"/>
  <c r="G118" i="8"/>
  <c r="F80" i="4"/>
  <c r="F94" i="4" s="1"/>
  <c r="F136" i="4" s="1"/>
  <c r="F138" i="4" s="1"/>
  <c r="F148" i="4" s="1"/>
  <c r="G6" i="6"/>
  <c r="G118" i="4"/>
  <c r="F80" i="7"/>
  <c r="F94" i="7" s="1"/>
  <c r="F136" i="7" s="1"/>
  <c r="F138" i="7" s="1"/>
  <c r="F148" i="7" s="1"/>
  <c r="E22" i="4"/>
  <c r="G6" i="4"/>
  <c r="E22" i="1"/>
  <c r="G6" i="1"/>
  <c r="F80" i="1"/>
  <c r="F94" i="1" s="1"/>
  <c r="F136" i="1" s="1"/>
  <c r="F138" i="1" s="1"/>
  <c r="F148" i="1" s="1"/>
  <c r="E80" i="4" l="1"/>
  <c r="G22" i="4"/>
  <c r="E80" i="5"/>
  <c r="G22" i="5"/>
  <c r="E94" i="3"/>
  <c r="G80" i="3"/>
  <c r="E80" i="7"/>
  <c r="G22" i="12"/>
  <c r="E80" i="12"/>
  <c r="E94" i="10"/>
  <c r="G80" i="10"/>
  <c r="G22" i="1"/>
  <c r="E80" i="1"/>
  <c r="E94" i="2"/>
  <c r="G80" i="2"/>
  <c r="E94" i="6"/>
  <c r="G80" i="6"/>
  <c r="E80" i="11"/>
  <c r="G22" i="11"/>
  <c r="G22" i="9"/>
  <c r="E80" i="9"/>
  <c r="G22" i="8"/>
  <c r="E80" i="8"/>
  <c r="E136" i="6" l="1"/>
  <c r="G94" i="6"/>
  <c r="G80" i="8"/>
  <c r="E94" i="8"/>
  <c r="E94" i="7"/>
  <c r="G80" i="7"/>
  <c r="E94" i="5"/>
  <c r="G80" i="5"/>
  <c r="E94" i="11"/>
  <c r="G80" i="11"/>
  <c r="E136" i="2"/>
  <c r="G94" i="2"/>
  <c r="E136" i="10"/>
  <c r="G94" i="10"/>
  <c r="E94" i="9"/>
  <c r="G80" i="9"/>
  <c r="E94" i="1"/>
  <c r="G80" i="1"/>
  <c r="E94" i="12"/>
  <c r="G80" i="12"/>
  <c r="E136" i="3"/>
  <c r="G94" i="3"/>
  <c r="E94" i="4"/>
  <c r="G80" i="4"/>
  <c r="G94" i="8" l="1"/>
  <c r="E136" i="8"/>
  <c r="E136" i="4"/>
  <c r="G94" i="4"/>
  <c r="E136" i="12"/>
  <c r="G94" i="12"/>
  <c r="E136" i="9"/>
  <c r="G94" i="9"/>
  <c r="E138" i="2"/>
  <c r="G136" i="2"/>
  <c r="E136" i="5"/>
  <c r="G94" i="5"/>
  <c r="E138" i="3"/>
  <c r="G136" i="3"/>
  <c r="E136" i="1"/>
  <c r="G94" i="1"/>
  <c r="E138" i="10"/>
  <c r="G136" i="10"/>
  <c r="E136" i="11"/>
  <c r="G94" i="11"/>
  <c r="E136" i="7"/>
  <c r="G94" i="7"/>
  <c r="G136" i="6"/>
  <c r="E138" i="6"/>
  <c r="E138" i="11" l="1"/>
  <c r="G136" i="11"/>
  <c r="G136" i="9"/>
  <c r="E138" i="9"/>
  <c r="E138" i="8"/>
  <c r="G136" i="8"/>
  <c r="E148" i="10"/>
  <c r="G148" i="10" s="1"/>
  <c r="G138" i="10"/>
  <c r="E148" i="2"/>
  <c r="G148" i="2" s="1"/>
  <c r="G138" i="2"/>
  <c r="G138" i="6"/>
  <c r="E148" i="6"/>
  <c r="G148" i="6" s="1"/>
  <c r="G136" i="1"/>
  <c r="E138" i="1"/>
  <c r="E138" i="4"/>
  <c r="G136" i="4"/>
  <c r="E138" i="5"/>
  <c r="G136" i="5"/>
  <c r="G136" i="7"/>
  <c r="E138" i="7"/>
  <c r="E148" i="3"/>
  <c r="G148" i="3" s="1"/>
  <c r="G138" i="3"/>
  <c r="G136" i="12"/>
  <c r="E138" i="12"/>
  <c r="E148" i="4" l="1"/>
  <c r="G148" i="4" s="1"/>
  <c r="G138" i="4"/>
  <c r="G138" i="1"/>
  <c r="E148" i="1"/>
  <c r="G148" i="1" s="1"/>
  <c r="E148" i="5"/>
  <c r="G148" i="5" s="1"/>
  <c r="G138" i="5"/>
  <c r="E148" i="8"/>
  <c r="G148" i="8" s="1"/>
  <c r="G138" i="8"/>
  <c r="E148" i="11"/>
  <c r="G148" i="11" s="1"/>
  <c r="G138" i="11"/>
  <c r="G138" i="12"/>
  <c r="E148" i="12"/>
  <c r="G148" i="12" s="1"/>
  <c r="G138" i="7"/>
  <c r="E148" i="7"/>
  <c r="G148" i="7" s="1"/>
  <c r="G138" i="9"/>
  <c r="E148" i="9"/>
  <c r="G148" i="9" s="1"/>
</calcChain>
</file>

<file path=xl/sharedStrings.xml><?xml version="1.0" encoding="utf-8"?>
<sst xmlns="http://schemas.openxmlformats.org/spreadsheetml/2006/main" count="2080" uniqueCount="182">
  <si>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</si>
  <si>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  事業活動計算書</t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</si>
  <si>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</si>
  <si>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</si>
  <si>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</si>
  <si>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</si>
  <si>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</si>
  <si>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</si>
  <si>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</si>
  <si>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</si>
  <si>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</si>
  <si>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　就労継続支援事業収益</t>
  </si>
  <si>
    <t>　　就労継続支援B型事業収益</t>
  </si>
  <si>
    <t>障害福祉サービス等事業収益</t>
  </si>
  <si>
    <t>　自立支援給付費収益</t>
  </si>
  <si>
    <t>　　介護給付費収益</t>
  </si>
  <si>
    <t>　　訓練等給付費収益</t>
  </si>
  <si>
    <t>　　計画相談支援給付費収益</t>
  </si>
  <si>
    <t>　利用者負担金収益</t>
  </si>
  <si>
    <t>　補足給付費収益</t>
  </si>
  <si>
    <t>　　特定障害者特別給付費収益</t>
  </si>
  <si>
    <t>　特定費用収益</t>
  </si>
  <si>
    <t>　その他の事業収益</t>
  </si>
  <si>
    <t>　　補助金事業収益（公費）</t>
  </si>
  <si>
    <t>　　補助金事業収益（一般）</t>
  </si>
  <si>
    <t>経常経費寄附金収益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</si>
  <si>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</si>
  <si>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</si>
  <si>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</si>
  <si>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</si>
  <si>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</si>
  <si>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</si>
  <si>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</si>
  <si>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</si>
  <si>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</si>
  <si>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</si>
  <si>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</si>
  <si>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給食費</t>
  </si>
  <si>
    <t>　保健衛生費</t>
  </si>
  <si>
    <t>　被服費</t>
  </si>
  <si>
    <t>　教養娯楽費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</si>
  <si>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</si>
  <si>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</si>
  <si>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</si>
  <si>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</si>
  <si>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</si>
  <si>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</si>
  <si>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車輌費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</si>
  <si>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</si>
  <si>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</si>
  <si>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</si>
  <si>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</si>
  <si>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</si>
  <si>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</si>
  <si>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</si>
  <si>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</si>
  <si>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</si>
  <si>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</si>
  <si>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</si>
  <si>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</si>
  <si>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</si>
  <si>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</si>
  <si>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</si>
  <si>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</si>
  <si>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</si>
  <si>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</si>
  <si>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</si>
  <si>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　その他の事務費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</si>
  <si>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</si>
  <si>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</si>
  <si>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</si>
  <si>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</si>
  <si>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</si>
  <si>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</si>
  <si>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</si>
  <si>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</si>
  <si>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</si>
  <si>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</si>
  <si>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</si>
  <si>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</si>
  <si>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</si>
  <si>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</si>
  <si>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</si>
  <si>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</si>
  <si>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</si>
  <si>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</si>
  <si>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</si>
  <si>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</si>
  <si>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</si>
  <si>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</si>
  <si>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</si>
  <si>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</si>
  <si>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</si>
  <si>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</si>
  <si>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</si>
  <si>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</si>
  <si>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</si>
  <si>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</si>
  <si>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</si>
  <si>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</si>
  <si>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　県共同募金会施設整備助成金収益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</si>
  <si>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</si>
  <si>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</si>
  <si>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</si>
  <si>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</si>
  <si>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</si>
  <si>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　土地・建物受贈額</t>
  </si>
  <si>
    <t>　車輛運搬具受贈額</t>
  </si>
  <si>
    <t>　器具及び備品受贈額</t>
  </si>
  <si>
    <t>　その他の固定資産受贈額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</si>
  <si>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</si>
  <si>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</si>
  <si>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</si>
  <si>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</si>
  <si>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</si>
  <si>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</si>
  <si>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</si>
  <si>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</si>
  <si>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</si>
  <si>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　その他の特別収益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</si>
  <si>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</si>
  <si>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</si>
  <si>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</si>
  <si>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</si>
  <si>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</si>
  <si>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</si>
  <si>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</si>
  <si>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</si>
  <si>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</si>
  <si>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</si>
  <si>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</si>
  <si>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</si>
  <si>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</si>
  <si>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</si>
  <si>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</si>
  <si>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</si>
  <si>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</si>
  <si>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</si>
  <si>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</si>
  <si>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</si>
  <si>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</si>
  <si>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</si>
  <si>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</si>
  <si>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</si>
  <si>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施設充実積立金取崩額</t>
  </si>
  <si>
    <t>　設備等整備積立金取崩額</t>
  </si>
  <si>
    <t>　基盤整備積立金取崩額</t>
  </si>
  <si>
    <t>その他の積立金積立額（１６）</t>
  </si>
  <si>
    <t>　施設充実積立金積立額</t>
  </si>
  <si>
    <t>　設備等整備積立金積立額</t>
  </si>
  <si>
    <t>　基盤整備積立金積立額</t>
  </si>
  <si>
    <t>次期繰越活動増減差額（１７）＝（１３）＋（１４）＋（１５）－（１６）</t>
  </si>
  <si>
    <t>ラポール安倍川拠点区分  事業活動計算書</t>
    <phoneticPr fontId="4"/>
  </si>
  <si>
    <t>ラポール古庄拠点区分  事業活動計算書</t>
    <phoneticPr fontId="4"/>
  </si>
  <si>
    <t>ラポールたけみ拠点区分  事業活動計算書</t>
    <phoneticPr fontId="4"/>
  </si>
  <si>
    <t>ラポールあおい拠点区分  事業活動計算書</t>
    <phoneticPr fontId="4"/>
  </si>
  <si>
    <t>ラポール川原拠点区分  事業活動計算書</t>
    <phoneticPr fontId="4"/>
  </si>
  <si>
    <t>ラポール・ファーム拠点区分  事業活動計算書</t>
    <phoneticPr fontId="4"/>
  </si>
  <si>
    <t>ラポール・チャクラ拠点区分  事業活動計算書</t>
    <phoneticPr fontId="4"/>
  </si>
  <si>
    <t>ラポール・タスカ拠点区分  事業活動計算書</t>
    <phoneticPr fontId="4"/>
  </si>
  <si>
    <t>チャイム拠点区分  事業活動計算書</t>
    <phoneticPr fontId="4"/>
  </si>
  <si>
    <t>ラポールみなみ拠点区分  事業活動計算書</t>
    <phoneticPr fontId="4"/>
  </si>
  <si>
    <t>ラポール・フレンズ拠点区分  事業活動計算書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</si>
  <si>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</si>
  <si>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</si>
  <si>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</si>
  <si>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事業活動内訳表</t>
    <phoneticPr fontId="4"/>
  </si>
  <si>
    <t>法人本部</t>
    <phoneticPr fontId="10"/>
  </si>
  <si>
    <t>ラポール安倍川</t>
    <phoneticPr fontId="10"/>
  </si>
  <si>
    <t>ラポール古庄</t>
    <phoneticPr fontId="10"/>
  </si>
  <si>
    <t>ラポールたけみ</t>
    <phoneticPr fontId="10"/>
  </si>
  <si>
    <t>ラポールあおい</t>
    <phoneticPr fontId="10"/>
  </si>
  <si>
    <t>ラポール川原</t>
    <phoneticPr fontId="10"/>
  </si>
  <si>
    <t>ラポール・ファーム</t>
    <phoneticPr fontId="10"/>
  </si>
  <si>
    <t>ラポール・チャクラ</t>
    <phoneticPr fontId="10"/>
  </si>
  <si>
    <t>ラポール・タスカ</t>
    <phoneticPr fontId="10"/>
  </si>
  <si>
    <t>チャイム</t>
    <phoneticPr fontId="10"/>
  </si>
  <si>
    <t>ラポールみなみ</t>
    <phoneticPr fontId="10"/>
  </si>
  <si>
    <t>ラポール・フレンズ</t>
    <phoneticPr fontId="10"/>
  </si>
  <si>
    <t>合計</t>
    <rPh sb="0" eb="2">
      <t>ゴウケイ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</si>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</sst>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>
      <alignment horizontal="left" vertical="top"/>
    </xf>
    <xf numFmtId="0" fontId="1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3" fillId="0" borderId="0" xfId="0" applyFont="1" applyAlignment="1">
      <alignment horizontal="center"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49" fontId="7" fillId="0" borderId="5" xfId="1" applyNumberFormat="1" applyFont="1" applyBorder="1" applyAlignment="1">
      <alignment horizontal="center" vertical="center" shrinkToFit="1"/>
    </xf>
    <xf numFmtId="49" fontId="7" fillId="0" borderId="8" xfId="1" applyNumberFormat="1" applyFont="1" applyBorder="1" applyAlignment="1">
      <alignment horizontal="center" vertical="center" shrinkToFit="1"/>
    </xf>
    <xf numFmtId="49" fontId="7" fillId="0" borderId="6" xfId="1" applyNumberFormat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E733118D-B24F-43B4-A975-8AC94225D0A0}"/>
    <cellStyle name="標準 3" xfId="1" xr:uid="{240DE773-3349-45E3-8088-BB4ACAC2D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E399-9AEE-4349-9AF3-D5ED413F814D}">
  <dimension ref="B2:G53"/>
  <sheetViews>
    <sheetView tabSelected="1" workbookViewId="0">
      <selection activeCell="D19" sqref="D19"/>
    </sheetView>
  </sheetViews>
  <sheetFormatPr defaultRowHeight="18.75"/>
  <cols>
    <col min="1" max="3" width="2.875" customWidth="1"/>
    <col min="4" max="4" width="60.25" customWidth="1"/>
    <col min="5" max="7" width="20.75" customWidth="1"/>
  </cols>
  <sheetData>
    <row r="2" spans="2:7" ht="21">
      <c r="B2" s="25"/>
      <c r="C2" s="25"/>
      <c r="D2" s="25"/>
      <c r="E2" s="2"/>
      <c r="F2" s="2"/>
      <c r="G2" s="3" t="s">
        <v>163</v>
      </c>
    </row>
    <row r="3" spans="2:7" ht="21">
      <c r="B3" s="27" t="s">
        <v>164</v>
      </c>
      <c r="C3" s="27"/>
      <c r="D3" s="27"/>
      <c r="E3" s="27"/>
      <c r="F3" s="27"/>
      <c r="G3" s="27"/>
    </row>
    <row r="4" spans="2:7">
      <c r="B4" s="36"/>
      <c r="C4" s="36"/>
      <c r="D4" s="36"/>
      <c r="E4" s="36"/>
      <c r="F4" s="36"/>
      <c r="G4" s="2"/>
    </row>
    <row r="5" spans="2:7" ht="21">
      <c r="B5" s="28" t="s">
        <v>2</v>
      </c>
      <c r="C5" s="28"/>
      <c r="D5" s="28"/>
      <c r="E5" s="28"/>
      <c r="F5" s="28"/>
      <c r="G5" s="28"/>
    </row>
    <row r="6" spans="2:7">
      <c r="B6" s="4"/>
      <c r="C6" s="4"/>
      <c r="D6" s="4"/>
      <c r="E6" s="4"/>
      <c r="F6" s="2"/>
      <c r="G6" s="4" t="s">
        <v>3</v>
      </c>
    </row>
    <row r="7" spans="2:7">
      <c r="B7" s="29" t="s">
        <v>4</v>
      </c>
      <c r="C7" s="29"/>
      <c r="D7" s="29"/>
      <c r="E7" s="26" t="s">
        <v>5</v>
      </c>
      <c r="F7" s="26" t="s">
        <v>6</v>
      </c>
      <c r="G7" s="26" t="s">
        <v>7</v>
      </c>
    </row>
    <row r="8" spans="2:7">
      <c r="B8" s="30" t="s">
        <v>8</v>
      </c>
      <c r="C8" s="30" t="s">
        <v>9</v>
      </c>
      <c r="D8" s="6" t="s">
        <v>10</v>
      </c>
      <c r="E8" s="7">
        <v>49882188</v>
      </c>
      <c r="F8" s="37">
        <v>44750561</v>
      </c>
      <c r="G8" s="7">
        <f>E8-F8</f>
        <v>5131627</v>
      </c>
    </row>
    <row r="9" spans="2:7">
      <c r="B9" s="31"/>
      <c r="C9" s="31"/>
      <c r="D9" s="8" t="s">
        <v>13</v>
      </c>
      <c r="E9" s="9">
        <v>375726859</v>
      </c>
      <c r="F9" s="38">
        <v>379201020</v>
      </c>
      <c r="G9" s="9">
        <f t="shared" ref="G9:G53" si="0">E9-F9</f>
        <v>-3474161</v>
      </c>
    </row>
    <row r="10" spans="2:7">
      <c r="B10" s="31"/>
      <c r="C10" s="31"/>
      <c r="D10" s="8" t="s">
        <v>25</v>
      </c>
      <c r="E10" s="9">
        <v>3594000</v>
      </c>
      <c r="F10" s="39">
        <v>855800</v>
      </c>
      <c r="G10" s="9">
        <f t="shared" si="0"/>
        <v>2738200</v>
      </c>
    </row>
    <row r="11" spans="2:7">
      <c r="B11" s="31"/>
      <c r="C11" s="32"/>
      <c r="D11" s="10" t="s">
        <v>26</v>
      </c>
      <c r="E11" s="11">
        <f>+E8+E9+E10</f>
        <v>429203047</v>
      </c>
      <c r="F11" s="40">
        <f>+F8+F9+F10</f>
        <v>424807381</v>
      </c>
      <c r="G11" s="11">
        <f t="shared" si="0"/>
        <v>4395666</v>
      </c>
    </row>
    <row r="12" spans="2:7">
      <c r="B12" s="31"/>
      <c r="C12" s="30" t="s">
        <v>27</v>
      </c>
      <c r="D12" s="8" t="s">
        <v>28</v>
      </c>
      <c r="E12" s="9">
        <v>310740449</v>
      </c>
      <c r="F12" s="37">
        <v>296555678</v>
      </c>
      <c r="G12" s="9">
        <f t="shared" si="0"/>
        <v>14184771</v>
      </c>
    </row>
    <row r="13" spans="2:7">
      <c r="B13" s="31"/>
      <c r="C13" s="31"/>
      <c r="D13" s="8" t="s">
        <v>36</v>
      </c>
      <c r="E13" s="9">
        <v>16680371</v>
      </c>
      <c r="F13" s="38">
        <v>11068622</v>
      </c>
      <c r="G13" s="9">
        <f t="shared" si="0"/>
        <v>5611749</v>
      </c>
    </row>
    <row r="14" spans="2:7">
      <c r="B14" s="31"/>
      <c r="C14" s="31"/>
      <c r="D14" s="8" t="s">
        <v>49</v>
      </c>
      <c r="E14" s="9">
        <v>36074499</v>
      </c>
      <c r="F14" s="38">
        <v>37422315</v>
      </c>
      <c r="G14" s="9">
        <f t="shared" si="0"/>
        <v>-1347816</v>
      </c>
    </row>
    <row r="15" spans="2:7">
      <c r="B15" s="31"/>
      <c r="C15" s="31"/>
      <c r="D15" s="8" t="s">
        <v>68</v>
      </c>
      <c r="E15" s="9">
        <v>51517457</v>
      </c>
      <c r="F15" s="38">
        <v>48745721</v>
      </c>
      <c r="G15" s="9">
        <f t="shared" si="0"/>
        <v>2771736</v>
      </c>
    </row>
    <row r="16" spans="2:7">
      <c r="B16" s="31"/>
      <c r="C16" s="31"/>
      <c r="D16" s="8" t="s">
        <v>74</v>
      </c>
      <c r="E16" s="9">
        <v>19892174</v>
      </c>
      <c r="F16" s="38">
        <v>18777979</v>
      </c>
      <c r="G16" s="9">
        <f t="shared" si="0"/>
        <v>1114195</v>
      </c>
    </row>
    <row r="17" spans="2:7">
      <c r="B17" s="31"/>
      <c r="C17" s="31"/>
      <c r="D17" s="8" t="s">
        <v>75</v>
      </c>
      <c r="E17" s="9">
        <v>-4461065</v>
      </c>
      <c r="F17" s="38">
        <v>-3321027</v>
      </c>
      <c r="G17" s="9">
        <f t="shared" si="0"/>
        <v>-1140038</v>
      </c>
    </row>
    <row r="18" spans="2:7">
      <c r="B18" s="31"/>
      <c r="C18" s="31"/>
      <c r="D18" s="8" t="s">
        <v>76</v>
      </c>
      <c r="E18" s="9">
        <v>0</v>
      </c>
      <c r="F18" s="38">
        <v>0</v>
      </c>
      <c r="G18" s="9">
        <f t="shared" si="0"/>
        <v>0</v>
      </c>
    </row>
    <row r="19" spans="2:7">
      <c r="B19" s="31"/>
      <c r="C19" s="31"/>
      <c r="D19" s="8" t="s">
        <v>77</v>
      </c>
      <c r="E19" s="9">
        <v>0</v>
      </c>
      <c r="F19" s="38">
        <v>0</v>
      </c>
      <c r="G19" s="9">
        <f t="shared" si="0"/>
        <v>0</v>
      </c>
    </row>
    <row r="20" spans="2:7">
      <c r="B20" s="31"/>
      <c r="C20" s="31"/>
      <c r="D20" s="8" t="s">
        <v>78</v>
      </c>
      <c r="E20" s="9">
        <v>0</v>
      </c>
      <c r="F20" s="39">
        <v>0</v>
      </c>
      <c r="G20" s="9">
        <f t="shared" si="0"/>
        <v>0</v>
      </c>
    </row>
    <row r="21" spans="2:7">
      <c r="B21" s="31"/>
      <c r="C21" s="32"/>
      <c r="D21" s="10" t="s">
        <v>79</v>
      </c>
      <c r="E21" s="11">
        <f>+E12+E13+E14+E15+E16+E17+E18+E19+E20</f>
        <v>430443885</v>
      </c>
      <c r="F21" s="40">
        <f>+F12+F13+F14+F15+F16+F17+F18+F19+F20</f>
        <v>409249288</v>
      </c>
      <c r="G21" s="11">
        <f t="shared" si="0"/>
        <v>21194597</v>
      </c>
    </row>
    <row r="22" spans="2:7">
      <c r="B22" s="32"/>
      <c r="C22" s="12" t="s">
        <v>80</v>
      </c>
      <c r="D22" s="13"/>
      <c r="E22" s="14">
        <f xml:space="preserve"> +E11 - E21</f>
        <v>-1240838</v>
      </c>
      <c r="F22" s="40">
        <f xml:space="preserve"> +F11 - F21</f>
        <v>15558093</v>
      </c>
      <c r="G22" s="14">
        <f t="shared" si="0"/>
        <v>-16798931</v>
      </c>
    </row>
    <row r="23" spans="2:7">
      <c r="B23" s="30" t="s">
        <v>81</v>
      </c>
      <c r="C23" s="30" t="s">
        <v>9</v>
      </c>
      <c r="D23" s="8" t="s">
        <v>82</v>
      </c>
      <c r="E23" s="9">
        <v>14312</v>
      </c>
      <c r="F23" s="37">
        <v>24748</v>
      </c>
      <c r="G23" s="9">
        <f t="shared" si="0"/>
        <v>-10436</v>
      </c>
    </row>
    <row r="24" spans="2:7">
      <c r="B24" s="31"/>
      <c r="C24" s="31"/>
      <c r="D24" s="8" t="s">
        <v>83</v>
      </c>
      <c r="E24" s="9">
        <v>2824140</v>
      </c>
      <c r="F24" s="39">
        <v>55809</v>
      </c>
      <c r="G24" s="9">
        <f t="shared" si="0"/>
        <v>2768331</v>
      </c>
    </row>
    <row r="25" spans="2:7">
      <c r="B25" s="31"/>
      <c r="C25" s="32"/>
      <c r="D25" s="10" t="s">
        <v>87</v>
      </c>
      <c r="E25" s="11">
        <f>+E23+E24</f>
        <v>2838452</v>
      </c>
      <c r="F25" s="40">
        <f>+F23+F24</f>
        <v>80557</v>
      </c>
      <c r="G25" s="11">
        <f t="shared" si="0"/>
        <v>2757895</v>
      </c>
    </row>
    <row r="26" spans="2:7">
      <c r="B26" s="31"/>
      <c r="C26" s="30" t="s">
        <v>27</v>
      </c>
      <c r="D26" s="8" t="s">
        <v>88</v>
      </c>
      <c r="E26" s="9">
        <v>939078</v>
      </c>
      <c r="F26" s="37">
        <v>1016579</v>
      </c>
      <c r="G26" s="9">
        <f t="shared" si="0"/>
        <v>-77501</v>
      </c>
    </row>
    <row r="27" spans="2:7">
      <c r="B27" s="31"/>
      <c r="C27" s="31"/>
      <c r="D27" s="8" t="s">
        <v>89</v>
      </c>
      <c r="E27" s="9">
        <v>0</v>
      </c>
      <c r="F27" s="39">
        <v>0</v>
      </c>
      <c r="G27" s="9">
        <f t="shared" si="0"/>
        <v>0</v>
      </c>
    </row>
    <row r="28" spans="2:7">
      <c r="B28" s="31"/>
      <c r="C28" s="32"/>
      <c r="D28" s="10" t="s">
        <v>93</v>
      </c>
      <c r="E28" s="11">
        <f>+E26+E27</f>
        <v>939078</v>
      </c>
      <c r="F28" s="40">
        <f>+F26+F27</f>
        <v>1016579</v>
      </c>
      <c r="G28" s="11">
        <f t="shared" si="0"/>
        <v>-77501</v>
      </c>
    </row>
    <row r="29" spans="2:7">
      <c r="B29" s="32"/>
      <c r="C29" s="12" t="s">
        <v>94</v>
      </c>
      <c r="D29" s="15"/>
      <c r="E29" s="16">
        <f xml:space="preserve"> +E25 - E28</f>
        <v>1899374</v>
      </c>
      <c r="F29" s="40">
        <f xml:space="preserve"> +F25 - F28</f>
        <v>-936022</v>
      </c>
      <c r="G29" s="16">
        <f t="shared" si="0"/>
        <v>2835396</v>
      </c>
    </row>
    <row r="30" spans="2:7">
      <c r="B30" s="12" t="s">
        <v>95</v>
      </c>
      <c r="C30" s="17"/>
      <c r="D30" s="13"/>
      <c r="E30" s="14">
        <f xml:space="preserve"> +E22 +E29</f>
        <v>658536</v>
      </c>
      <c r="F30" s="40">
        <f xml:space="preserve"> +F22 +F29</f>
        <v>14622071</v>
      </c>
      <c r="G30" s="14">
        <f t="shared" si="0"/>
        <v>-13963535</v>
      </c>
    </row>
    <row r="31" spans="2:7">
      <c r="B31" s="30" t="s">
        <v>96</v>
      </c>
      <c r="C31" s="30" t="s">
        <v>9</v>
      </c>
      <c r="D31" s="8" t="s">
        <v>97</v>
      </c>
      <c r="E31" s="9">
        <v>0</v>
      </c>
      <c r="F31" s="37">
        <v>0</v>
      </c>
      <c r="G31" s="9">
        <f t="shared" si="0"/>
        <v>0</v>
      </c>
    </row>
    <row r="32" spans="2:7">
      <c r="B32" s="31"/>
      <c r="C32" s="31"/>
      <c r="D32" s="8" t="s">
        <v>101</v>
      </c>
      <c r="E32" s="9">
        <v>0</v>
      </c>
      <c r="F32" s="38">
        <v>0</v>
      </c>
      <c r="G32" s="9">
        <f t="shared" si="0"/>
        <v>0</v>
      </c>
    </row>
    <row r="33" spans="2:7">
      <c r="B33" s="31"/>
      <c r="C33" s="31"/>
      <c r="D33" s="8" t="s">
        <v>104</v>
      </c>
      <c r="E33" s="9">
        <v>0</v>
      </c>
      <c r="F33" s="38">
        <v>0</v>
      </c>
      <c r="G33" s="9">
        <f t="shared" si="0"/>
        <v>0</v>
      </c>
    </row>
    <row r="34" spans="2:7">
      <c r="B34" s="31"/>
      <c r="C34" s="31"/>
      <c r="D34" s="8" t="s">
        <v>105</v>
      </c>
      <c r="E34" s="9">
        <v>2470995</v>
      </c>
      <c r="F34" s="38">
        <v>0</v>
      </c>
      <c r="G34" s="9">
        <f t="shared" si="0"/>
        <v>2470995</v>
      </c>
    </row>
    <row r="35" spans="2:7">
      <c r="B35" s="31"/>
      <c r="C35" s="31"/>
      <c r="D35" s="8" t="s">
        <v>110</v>
      </c>
      <c r="E35" s="9">
        <v>0</v>
      </c>
      <c r="F35" s="38">
        <v>0</v>
      </c>
      <c r="G35" s="9">
        <f t="shared" si="0"/>
        <v>0</v>
      </c>
    </row>
    <row r="36" spans="2:7">
      <c r="B36" s="31"/>
      <c r="C36" s="31"/>
      <c r="D36" s="8" t="s">
        <v>117</v>
      </c>
      <c r="E36" s="9">
        <v>0</v>
      </c>
      <c r="F36" s="39">
        <v>0</v>
      </c>
      <c r="G36" s="9">
        <f t="shared" si="0"/>
        <v>0</v>
      </c>
    </row>
    <row r="37" spans="2:7">
      <c r="B37" s="31"/>
      <c r="C37" s="32"/>
      <c r="D37" s="10" t="s">
        <v>120</v>
      </c>
      <c r="E37" s="11">
        <f>+E31+E32+E33+E34+E35+E36</f>
        <v>2470995</v>
      </c>
      <c r="F37" s="40">
        <f>+F31+F32+F33+F34+F35+F36</f>
        <v>0</v>
      </c>
      <c r="G37" s="11">
        <f t="shared" si="0"/>
        <v>2470995</v>
      </c>
    </row>
    <row r="38" spans="2:7">
      <c r="B38" s="31"/>
      <c r="C38" s="30" t="s">
        <v>27</v>
      </c>
      <c r="D38" s="8" t="s">
        <v>121</v>
      </c>
      <c r="E38" s="9">
        <v>0</v>
      </c>
      <c r="F38" s="37">
        <v>0</v>
      </c>
      <c r="G38" s="9">
        <f t="shared" si="0"/>
        <v>0</v>
      </c>
    </row>
    <row r="39" spans="2:7">
      <c r="B39" s="31"/>
      <c r="C39" s="31"/>
      <c r="D39" s="8" t="s">
        <v>122</v>
      </c>
      <c r="E39" s="9">
        <v>0</v>
      </c>
      <c r="F39" s="38">
        <v>0</v>
      </c>
      <c r="G39" s="9">
        <f t="shared" si="0"/>
        <v>0</v>
      </c>
    </row>
    <row r="40" spans="2:7">
      <c r="B40" s="31"/>
      <c r="C40" s="31"/>
      <c r="D40" s="8" t="s">
        <v>123</v>
      </c>
      <c r="E40" s="9">
        <v>0</v>
      </c>
      <c r="F40" s="38">
        <v>0</v>
      </c>
      <c r="G40" s="9">
        <f t="shared" si="0"/>
        <v>0</v>
      </c>
    </row>
    <row r="41" spans="2:7">
      <c r="B41" s="31"/>
      <c r="C41" s="31"/>
      <c r="D41" s="8" t="s">
        <v>128</v>
      </c>
      <c r="E41" s="9">
        <v>0</v>
      </c>
      <c r="F41" s="38">
        <v>0</v>
      </c>
      <c r="G41" s="9">
        <f t="shared" si="0"/>
        <v>0</v>
      </c>
    </row>
    <row r="42" spans="2:7">
      <c r="B42" s="31"/>
      <c r="C42" s="31"/>
      <c r="D42" s="8" t="s">
        <v>129</v>
      </c>
      <c r="E42" s="9">
        <v>110000</v>
      </c>
      <c r="F42" s="38">
        <v>5848400</v>
      </c>
      <c r="G42" s="9">
        <f t="shared" si="0"/>
        <v>-5738400</v>
      </c>
    </row>
    <row r="43" spans="2:7">
      <c r="B43" s="31"/>
      <c r="C43" s="31"/>
      <c r="D43" s="8" t="s">
        <v>130</v>
      </c>
      <c r="E43" s="9">
        <v>0</v>
      </c>
      <c r="F43" s="38">
        <v>0</v>
      </c>
      <c r="G43" s="9">
        <f t="shared" si="0"/>
        <v>0</v>
      </c>
    </row>
    <row r="44" spans="2:7">
      <c r="B44" s="31"/>
      <c r="C44" s="31"/>
      <c r="D44" s="8" t="s">
        <v>135</v>
      </c>
      <c r="E44" s="9">
        <v>0</v>
      </c>
      <c r="F44" s="39">
        <v>0</v>
      </c>
      <c r="G44" s="9">
        <f t="shared" si="0"/>
        <v>0</v>
      </c>
    </row>
    <row r="45" spans="2:7">
      <c r="B45" s="31"/>
      <c r="C45" s="32"/>
      <c r="D45" s="10" t="s">
        <v>136</v>
      </c>
      <c r="E45" s="11">
        <f>+E38+E39+E40+E41+E42+E43+E44</f>
        <v>110000</v>
      </c>
      <c r="F45" s="40">
        <f>+F38+F39+F40+F41+F42+F43+F44</f>
        <v>5848400</v>
      </c>
      <c r="G45" s="11">
        <f t="shared" si="0"/>
        <v>-5738400</v>
      </c>
    </row>
    <row r="46" spans="2:7">
      <c r="B46" s="32"/>
      <c r="C46" s="18" t="s">
        <v>137</v>
      </c>
      <c r="D46" s="19"/>
      <c r="E46" s="20">
        <f xml:space="preserve"> +E37 - E45</f>
        <v>2360995</v>
      </c>
      <c r="F46" s="40">
        <f xml:space="preserve"> +F37 - F45</f>
        <v>-5848400</v>
      </c>
      <c r="G46" s="20">
        <f t="shared" si="0"/>
        <v>8209395</v>
      </c>
    </row>
    <row r="47" spans="2:7">
      <c r="B47" s="12" t="s">
        <v>138</v>
      </c>
      <c r="C47" s="21"/>
      <c r="D47" s="22"/>
      <c r="E47" s="23">
        <f xml:space="preserve"> +E30 +E46</f>
        <v>3019531</v>
      </c>
      <c r="F47" s="40">
        <f xml:space="preserve"> +F30 +F46</f>
        <v>8773671</v>
      </c>
      <c r="G47" s="23">
        <f t="shared" si="0"/>
        <v>-5754140</v>
      </c>
    </row>
    <row r="48" spans="2:7">
      <c r="B48" s="33" t="s">
        <v>139</v>
      </c>
      <c r="C48" s="21" t="s">
        <v>140</v>
      </c>
      <c r="D48" s="22"/>
      <c r="E48" s="23">
        <v>198538596</v>
      </c>
      <c r="F48" s="40">
        <v>193274925</v>
      </c>
      <c r="G48" s="23">
        <f t="shared" si="0"/>
        <v>5263671</v>
      </c>
    </row>
    <row r="49" spans="2:7">
      <c r="B49" s="34"/>
      <c r="C49" s="21" t="s">
        <v>141</v>
      </c>
      <c r="D49" s="22"/>
      <c r="E49" s="23">
        <f xml:space="preserve"> +E47 +E48</f>
        <v>201558127</v>
      </c>
      <c r="F49" s="40">
        <f xml:space="preserve"> +F47 +F48</f>
        <v>202048596</v>
      </c>
      <c r="G49" s="23">
        <f t="shared" si="0"/>
        <v>-490469</v>
      </c>
    </row>
    <row r="50" spans="2:7">
      <c r="B50" s="34"/>
      <c r="C50" s="21" t="s">
        <v>142</v>
      </c>
      <c r="D50" s="22"/>
      <c r="E50" s="23">
        <v>0</v>
      </c>
      <c r="F50" s="40">
        <v>0</v>
      </c>
      <c r="G50" s="23">
        <f t="shared" si="0"/>
        <v>0</v>
      </c>
    </row>
    <row r="51" spans="2:7">
      <c r="B51" s="34"/>
      <c r="C51" s="21" t="s">
        <v>143</v>
      </c>
      <c r="D51" s="22"/>
      <c r="E51" s="23">
        <v>300000</v>
      </c>
      <c r="F51" s="40">
        <v>1790000</v>
      </c>
      <c r="G51" s="23">
        <f t="shared" si="0"/>
        <v>-1490000</v>
      </c>
    </row>
    <row r="52" spans="2:7">
      <c r="B52" s="34"/>
      <c r="C52" s="21" t="s">
        <v>147</v>
      </c>
      <c r="D52" s="22"/>
      <c r="E52" s="23">
        <v>3000000</v>
      </c>
      <c r="F52" s="40">
        <v>5300000</v>
      </c>
      <c r="G52" s="23">
        <f t="shared" si="0"/>
        <v>-2300000</v>
      </c>
    </row>
    <row r="53" spans="2:7">
      <c r="B53" s="35"/>
      <c r="C53" s="21" t="s">
        <v>151</v>
      </c>
      <c r="D53" s="22"/>
      <c r="E53" s="23">
        <f xml:space="preserve"> +E49 +E50 +E51 - E52</f>
        <v>198858127</v>
      </c>
      <c r="F53" s="40">
        <f xml:space="preserve"> +F49 +F50 +F51 - F52</f>
        <v>198538596</v>
      </c>
      <c r="G53" s="23">
        <f t="shared" si="0"/>
        <v>319531</v>
      </c>
    </row>
  </sheetData>
  <mergeCells count="13">
    <mergeCell ref="B48:B53"/>
    <mergeCell ref="B23:B29"/>
    <mergeCell ref="C23:C25"/>
    <mergeCell ref="C26:C28"/>
    <mergeCell ref="B31:B46"/>
    <mergeCell ref="C31:C37"/>
    <mergeCell ref="C38:C45"/>
    <mergeCell ref="B3:G3"/>
    <mergeCell ref="B5:G5"/>
    <mergeCell ref="B7:D7"/>
    <mergeCell ref="B8:B22"/>
    <mergeCell ref="C8:C11"/>
    <mergeCell ref="C12:C2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262C-A1E9-47A9-8DC4-FD9E6E2D0B66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158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4579607</v>
      </c>
      <c r="F6" s="7">
        <f>+F7</f>
        <v>3637340</v>
      </c>
      <c r="G6" s="7">
        <f>E6-F6</f>
        <v>942267</v>
      </c>
    </row>
    <row r="7" spans="2:7">
      <c r="B7" s="31"/>
      <c r="C7" s="31"/>
      <c r="D7" s="8" t="s">
        <v>11</v>
      </c>
      <c r="E7" s="9">
        <f>+E8</f>
        <v>4579607</v>
      </c>
      <c r="F7" s="9">
        <f>+F8</f>
        <v>3637340</v>
      </c>
      <c r="G7" s="9">
        <f t="shared" ref="G7:G70" si="0">E7-F7</f>
        <v>942267</v>
      </c>
    </row>
    <row r="8" spans="2:7">
      <c r="B8" s="31"/>
      <c r="C8" s="31"/>
      <c r="D8" s="8" t="s">
        <v>12</v>
      </c>
      <c r="E8" s="9">
        <v>4579607</v>
      </c>
      <c r="F8" s="9">
        <v>3637340</v>
      </c>
      <c r="G8" s="9">
        <f t="shared" si="0"/>
        <v>942267</v>
      </c>
    </row>
    <row r="9" spans="2:7">
      <c r="B9" s="31"/>
      <c r="C9" s="31"/>
      <c r="D9" s="8" t="s">
        <v>13</v>
      </c>
      <c r="E9" s="9">
        <f>+E10+E14+E15+E17+E18</f>
        <v>40682652</v>
      </c>
      <c r="F9" s="9">
        <f>+F10+F14+F15+F17+F18</f>
        <v>38085888</v>
      </c>
      <c r="G9" s="9">
        <f t="shared" si="0"/>
        <v>2596764</v>
      </c>
    </row>
    <row r="10" spans="2:7">
      <c r="B10" s="31"/>
      <c r="C10" s="31"/>
      <c r="D10" s="8" t="s">
        <v>14</v>
      </c>
      <c r="E10" s="9">
        <f>+E11+E12+E13</f>
        <v>39749252</v>
      </c>
      <c r="F10" s="9">
        <f>+F11+F12+F13</f>
        <v>37165168</v>
      </c>
      <c r="G10" s="9">
        <f t="shared" si="0"/>
        <v>2584084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39749252</v>
      </c>
      <c r="F12" s="9">
        <v>37165168</v>
      </c>
      <c r="G12" s="9">
        <f t="shared" si="0"/>
        <v>2584084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84400</v>
      </c>
      <c r="F14" s="9">
        <v>12200</v>
      </c>
      <c r="G14" s="9">
        <f t="shared" si="0"/>
        <v>72200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849000</v>
      </c>
      <c r="F18" s="9">
        <f>+F19+F20</f>
        <v>908520</v>
      </c>
      <c r="G18" s="9">
        <f t="shared" si="0"/>
        <v>-59520</v>
      </c>
    </row>
    <row r="19" spans="2:7">
      <c r="B19" s="31"/>
      <c r="C19" s="31"/>
      <c r="D19" s="8" t="s">
        <v>23</v>
      </c>
      <c r="E19" s="9">
        <v>849000</v>
      </c>
      <c r="F19" s="9">
        <v>752000</v>
      </c>
      <c r="G19" s="9">
        <f t="shared" si="0"/>
        <v>97000</v>
      </c>
    </row>
    <row r="20" spans="2:7">
      <c r="B20" s="31"/>
      <c r="C20" s="31"/>
      <c r="D20" s="8" t="s">
        <v>24</v>
      </c>
      <c r="E20" s="9"/>
      <c r="F20" s="9">
        <v>156520</v>
      </c>
      <c r="G20" s="9">
        <f t="shared" si="0"/>
        <v>-156520</v>
      </c>
    </row>
    <row r="21" spans="2:7">
      <c r="B21" s="31"/>
      <c r="C21" s="31"/>
      <c r="D21" s="8" t="s">
        <v>25</v>
      </c>
      <c r="E21" s="9">
        <v>3020000</v>
      </c>
      <c r="F21" s="9">
        <v>79800</v>
      </c>
      <c r="G21" s="9">
        <f t="shared" si="0"/>
        <v>2940200</v>
      </c>
    </row>
    <row r="22" spans="2:7">
      <c r="B22" s="31"/>
      <c r="C22" s="32"/>
      <c r="D22" s="10" t="s">
        <v>26</v>
      </c>
      <c r="E22" s="11">
        <f>+E6+E9+E21</f>
        <v>48282259</v>
      </c>
      <c r="F22" s="11">
        <f>+F6+F9+F21</f>
        <v>41803028</v>
      </c>
      <c r="G22" s="11">
        <f t="shared" si="0"/>
        <v>6479231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25505872</v>
      </c>
      <c r="F23" s="9">
        <f>+F24+F25+F26+F27+F28+F29+F30</f>
        <v>23949644</v>
      </c>
      <c r="G23" s="9">
        <f t="shared" si="0"/>
        <v>1556228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16177268</v>
      </c>
      <c r="F25" s="9">
        <v>15934418</v>
      </c>
      <c r="G25" s="9">
        <f t="shared" si="0"/>
        <v>242850</v>
      </c>
    </row>
    <row r="26" spans="2:7">
      <c r="B26" s="31"/>
      <c r="C26" s="31"/>
      <c r="D26" s="8" t="s">
        <v>31</v>
      </c>
      <c r="E26" s="9">
        <v>2678400</v>
      </c>
      <c r="F26" s="9">
        <v>2120300</v>
      </c>
      <c r="G26" s="9">
        <f t="shared" si="0"/>
        <v>558100</v>
      </c>
    </row>
    <row r="27" spans="2:7">
      <c r="B27" s="31"/>
      <c r="C27" s="31"/>
      <c r="D27" s="8" t="s">
        <v>32</v>
      </c>
      <c r="E27" s="9">
        <v>1550100</v>
      </c>
      <c r="F27" s="9">
        <v>1336800</v>
      </c>
      <c r="G27" s="9">
        <f t="shared" si="0"/>
        <v>213300</v>
      </c>
    </row>
    <row r="28" spans="2:7">
      <c r="B28" s="31"/>
      <c r="C28" s="31"/>
      <c r="D28" s="8" t="s">
        <v>33</v>
      </c>
      <c r="E28" s="9">
        <v>1423674</v>
      </c>
      <c r="F28" s="9">
        <v>1510428</v>
      </c>
      <c r="G28" s="9">
        <f t="shared" si="0"/>
        <v>-86754</v>
      </c>
    </row>
    <row r="29" spans="2:7">
      <c r="B29" s="31"/>
      <c r="C29" s="31"/>
      <c r="D29" s="8" t="s">
        <v>34</v>
      </c>
      <c r="E29" s="9">
        <v>400500</v>
      </c>
      <c r="F29" s="9">
        <v>267000</v>
      </c>
      <c r="G29" s="9">
        <f t="shared" si="0"/>
        <v>133500</v>
      </c>
    </row>
    <row r="30" spans="2:7">
      <c r="B30" s="31"/>
      <c r="C30" s="31"/>
      <c r="D30" s="8" t="s">
        <v>35</v>
      </c>
      <c r="E30" s="9">
        <v>3275930</v>
      </c>
      <c r="F30" s="9">
        <v>2780698</v>
      </c>
      <c r="G30" s="9">
        <f t="shared" si="0"/>
        <v>495232</v>
      </c>
    </row>
    <row r="31" spans="2:7">
      <c r="B31" s="31"/>
      <c r="C31" s="31"/>
      <c r="D31" s="8" t="s">
        <v>36</v>
      </c>
      <c r="E31" s="9">
        <f>+E32+E33+E34+E35+E36+E37+E38+E39+E40+E41+E42+E43</f>
        <v>1463429</v>
      </c>
      <c r="F31" s="9">
        <f>+F32+F33+F34+F35+F36+F37+F38+F39+F40+F41+F42+F43</f>
        <v>796768</v>
      </c>
      <c r="G31" s="9">
        <f t="shared" si="0"/>
        <v>666661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134750</v>
      </c>
      <c r="F33" s="9">
        <v>85216</v>
      </c>
      <c r="G33" s="9">
        <f t="shared" si="0"/>
        <v>49534</v>
      </c>
    </row>
    <row r="34" spans="2:7">
      <c r="B34" s="31"/>
      <c r="C34" s="31"/>
      <c r="D34" s="8" t="s">
        <v>39</v>
      </c>
      <c r="E34" s="9"/>
      <c r="F34" s="9">
        <v>660</v>
      </c>
      <c r="G34" s="9">
        <f t="shared" si="0"/>
        <v>-660</v>
      </c>
    </row>
    <row r="35" spans="2:7">
      <c r="B35" s="31"/>
      <c r="C35" s="31"/>
      <c r="D35" s="8" t="s">
        <v>40</v>
      </c>
      <c r="E35" s="9">
        <v>151632</v>
      </c>
      <c r="F35" s="9">
        <v>51439</v>
      </c>
      <c r="G35" s="9">
        <f t="shared" si="0"/>
        <v>100193</v>
      </c>
    </row>
    <row r="36" spans="2:7">
      <c r="B36" s="31"/>
      <c r="C36" s="31"/>
      <c r="D36" s="8" t="s">
        <v>41</v>
      </c>
      <c r="E36" s="9">
        <v>57110</v>
      </c>
      <c r="F36" s="9">
        <v>78856</v>
      </c>
      <c r="G36" s="9">
        <f t="shared" si="0"/>
        <v>-21746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835188</v>
      </c>
      <c r="F38" s="9">
        <v>419800</v>
      </c>
      <c r="G38" s="9">
        <f t="shared" si="0"/>
        <v>415388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93509</v>
      </c>
      <c r="F41" s="9">
        <v>2933</v>
      </c>
      <c r="G41" s="9">
        <f t="shared" si="0"/>
        <v>90576</v>
      </c>
    </row>
    <row r="42" spans="2:7">
      <c r="B42" s="31"/>
      <c r="C42" s="31"/>
      <c r="D42" s="8" t="s">
        <v>47</v>
      </c>
      <c r="E42" s="9">
        <v>115945</v>
      </c>
      <c r="F42" s="9">
        <v>12650</v>
      </c>
      <c r="G42" s="9">
        <f t="shared" si="0"/>
        <v>103295</v>
      </c>
    </row>
    <row r="43" spans="2:7">
      <c r="B43" s="31"/>
      <c r="C43" s="31"/>
      <c r="D43" s="8" t="s">
        <v>48</v>
      </c>
      <c r="E43" s="9">
        <v>57035</v>
      </c>
      <c r="F43" s="9">
        <v>126954</v>
      </c>
      <c r="G43" s="9">
        <f t="shared" si="0"/>
        <v>-69919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2924591</v>
      </c>
      <c r="F44" s="9">
        <f>+F45+F46+F47+F48+F49+F50+F51+F52+F53+F54+F55+F56+F57+F58+F59+F60+F61+F62+F63+F64+F65+F66+F67</f>
        <v>3717073</v>
      </c>
      <c r="G44" s="9">
        <f t="shared" si="0"/>
        <v>-792482</v>
      </c>
    </row>
    <row r="45" spans="2:7">
      <c r="B45" s="31"/>
      <c r="C45" s="31"/>
      <c r="D45" s="8" t="s">
        <v>50</v>
      </c>
      <c r="E45" s="9">
        <v>32161</v>
      </c>
      <c r="F45" s="9">
        <v>35686</v>
      </c>
      <c r="G45" s="9">
        <f t="shared" si="0"/>
        <v>-3525</v>
      </c>
    </row>
    <row r="46" spans="2:7">
      <c r="B46" s="31"/>
      <c r="C46" s="31"/>
      <c r="D46" s="8" t="s">
        <v>51</v>
      </c>
      <c r="E46" s="9">
        <v>10000</v>
      </c>
      <c r="F46" s="9"/>
      <c r="G46" s="9">
        <f t="shared" si="0"/>
        <v>10000</v>
      </c>
    </row>
    <row r="47" spans="2:7">
      <c r="B47" s="31"/>
      <c r="C47" s="31"/>
      <c r="D47" s="8" t="s">
        <v>52</v>
      </c>
      <c r="E47" s="9">
        <v>8030</v>
      </c>
      <c r="F47" s="9">
        <v>12660</v>
      </c>
      <c r="G47" s="9">
        <f t="shared" si="0"/>
        <v>-4630</v>
      </c>
    </row>
    <row r="48" spans="2:7">
      <c r="B48" s="31"/>
      <c r="C48" s="31"/>
      <c r="D48" s="8" t="s">
        <v>53</v>
      </c>
      <c r="E48" s="9">
        <v>96870</v>
      </c>
      <c r="F48" s="9">
        <v>107700</v>
      </c>
      <c r="G48" s="9">
        <f t="shared" si="0"/>
        <v>-10830</v>
      </c>
    </row>
    <row r="49" spans="2:7">
      <c r="B49" s="31"/>
      <c r="C49" s="31"/>
      <c r="D49" s="8" t="s">
        <v>54</v>
      </c>
      <c r="E49" s="9">
        <v>277058</v>
      </c>
      <c r="F49" s="9">
        <v>113651</v>
      </c>
      <c r="G49" s="9">
        <f t="shared" si="0"/>
        <v>163407</v>
      </c>
    </row>
    <row r="50" spans="2:7">
      <c r="B50" s="31"/>
      <c r="C50" s="31"/>
      <c r="D50" s="8" t="s">
        <v>55</v>
      </c>
      <c r="E50" s="9">
        <v>142798</v>
      </c>
      <c r="F50" s="9">
        <v>179240</v>
      </c>
      <c r="G50" s="9">
        <f t="shared" si="0"/>
        <v>-36442</v>
      </c>
    </row>
    <row r="51" spans="2:7">
      <c r="B51" s="31"/>
      <c r="C51" s="31"/>
      <c r="D51" s="8" t="s">
        <v>41</v>
      </c>
      <c r="E51" s="9">
        <v>19037</v>
      </c>
      <c r="F51" s="9">
        <v>26285</v>
      </c>
      <c r="G51" s="9">
        <f t="shared" si="0"/>
        <v>-7248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19580</v>
      </c>
      <c r="F53" s="9">
        <v>8195</v>
      </c>
      <c r="G53" s="9">
        <f t="shared" si="0"/>
        <v>11385</v>
      </c>
    </row>
    <row r="54" spans="2:7">
      <c r="B54" s="31"/>
      <c r="C54" s="31"/>
      <c r="D54" s="8" t="s">
        <v>57</v>
      </c>
      <c r="E54" s="9">
        <v>220741</v>
      </c>
      <c r="F54" s="9">
        <v>262063</v>
      </c>
      <c r="G54" s="9">
        <f t="shared" si="0"/>
        <v>-41322</v>
      </c>
    </row>
    <row r="55" spans="2:7">
      <c r="B55" s="31"/>
      <c r="C55" s="31"/>
      <c r="D55" s="8" t="s">
        <v>58</v>
      </c>
      <c r="E55" s="9">
        <v>1188</v>
      </c>
      <c r="F55" s="9">
        <v>1080</v>
      </c>
      <c r="G55" s="9">
        <f t="shared" si="0"/>
        <v>108</v>
      </c>
    </row>
    <row r="56" spans="2:7">
      <c r="B56" s="31"/>
      <c r="C56" s="31"/>
      <c r="D56" s="8" t="s">
        <v>59</v>
      </c>
      <c r="E56" s="9">
        <v>1000</v>
      </c>
      <c r="F56" s="9"/>
      <c r="G56" s="9">
        <f t="shared" si="0"/>
        <v>1000</v>
      </c>
    </row>
    <row r="57" spans="2:7">
      <c r="B57" s="31"/>
      <c r="C57" s="31"/>
      <c r="D57" s="8" t="s">
        <v>60</v>
      </c>
      <c r="E57" s="9">
        <v>119568</v>
      </c>
      <c r="F57" s="9">
        <v>122748</v>
      </c>
      <c r="G57" s="9">
        <f t="shared" si="0"/>
        <v>-3180</v>
      </c>
    </row>
    <row r="58" spans="2:7">
      <c r="B58" s="31"/>
      <c r="C58" s="31"/>
      <c r="D58" s="8" t="s">
        <v>61</v>
      </c>
      <c r="E58" s="9">
        <v>16940</v>
      </c>
      <c r="F58" s="9">
        <v>15448</v>
      </c>
      <c r="G58" s="9">
        <f t="shared" si="0"/>
        <v>1492</v>
      </c>
    </row>
    <row r="59" spans="2:7">
      <c r="B59" s="31"/>
      <c r="C59" s="31"/>
      <c r="D59" s="8" t="s">
        <v>44</v>
      </c>
      <c r="E59" s="9">
        <v>153943</v>
      </c>
      <c r="F59" s="9">
        <v>156418</v>
      </c>
      <c r="G59" s="9">
        <f t="shared" si="0"/>
        <v>-2475</v>
      </c>
    </row>
    <row r="60" spans="2:7">
      <c r="B60" s="31"/>
      <c r="C60" s="31"/>
      <c r="D60" s="8" t="s">
        <v>45</v>
      </c>
      <c r="E60" s="9">
        <v>241984</v>
      </c>
      <c r="F60" s="9">
        <v>179452</v>
      </c>
      <c r="G60" s="9">
        <f t="shared" si="0"/>
        <v>62532</v>
      </c>
    </row>
    <row r="61" spans="2:7">
      <c r="B61" s="31"/>
      <c r="C61" s="31"/>
      <c r="D61" s="8" t="s">
        <v>62</v>
      </c>
      <c r="E61" s="9">
        <v>1321800</v>
      </c>
      <c r="F61" s="9">
        <v>2169800</v>
      </c>
      <c r="G61" s="9">
        <f t="shared" si="0"/>
        <v>-848000</v>
      </c>
    </row>
    <row r="62" spans="2:7">
      <c r="B62" s="31"/>
      <c r="C62" s="31"/>
      <c r="D62" s="8" t="s">
        <v>63</v>
      </c>
      <c r="E62" s="9">
        <v>141464</v>
      </c>
      <c r="F62" s="9">
        <v>111077</v>
      </c>
      <c r="G62" s="9">
        <f t="shared" si="0"/>
        <v>30387</v>
      </c>
    </row>
    <row r="63" spans="2:7">
      <c r="B63" s="31"/>
      <c r="C63" s="31"/>
      <c r="D63" s="8" t="s">
        <v>64</v>
      </c>
      <c r="E63" s="9">
        <v>19250</v>
      </c>
      <c r="F63" s="9">
        <v>24750</v>
      </c>
      <c r="G63" s="9">
        <f t="shared" si="0"/>
        <v>-5500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63000</v>
      </c>
      <c r="F65" s="9">
        <v>71000</v>
      </c>
      <c r="G65" s="9">
        <f t="shared" si="0"/>
        <v>-8000</v>
      </c>
    </row>
    <row r="66" spans="2:7">
      <c r="B66" s="31"/>
      <c r="C66" s="31"/>
      <c r="D66" s="8" t="s">
        <v>48</v>
      </c>
      <c r="E66" s="9">
        <v>18179</v>
      </c>
      <c r="F66" s="9">
        <v>119820</v>
      </c>
      <c r="G66" s="9">
        <f t="shared" si="0"/>
        <v>-101641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4756931</v>
      </c>
      <c r="F68" s="9">
        <f>+F69</f>
        <v>3807993</v>
      </c>
      <c r="G68" s="9">
        <f t="shared" si="0"/>
        <v>948938</v>
      </c>
    </row>
    <row r="69" spans="2:7">
      <c r="B69" s="31"/>
      <c r="C69" s="31"/>
      <c r="D69" s="8" t="s">
        <v>69</v>
      </c>
      <c r="E69" s="9">
        <f>+E70+E71+E72-E73</f>
        <v>4756931</v>
      </c>
      <c r="F69" s="9">
        <f>+F70+F71+F72-F73</f>
        <v>3807993</v>
      </c>
      <c r="G69" s="9">
        <f t="shared" si="0"/>
        <v>948938</v>
      </c>
    </row>
    <row r="70" spans="2:7">
      <c r="B70" s="31"/>
      <c r="C70" s="31"/>
      <c r="D70" s="8" t="s">
        <v>70</v>
      </c>
      <c r="E70" s="9">
        <v>62685</v>
      </c>
      <c r="F70" s="9">
        <v>54145</v>
      </c>
      <c r="G70" s="9">
        <f t="shared" si="0"/>
        <v>8540</v>
      </c>
    </row>
    <row r="71" spans="2:7">
      <c r="B71" s="31"/>
      <c r="C71" s="31"/>
      <c r="D71" s="8" t="s">
        <v>71</v>
      </c>
      <c r="E71" s="9">
        <v>4740096</v>
      </c>
      <c r="F71" s="9">
        <v>3816533</v>
      </c>
      <c r="G71" s="9">
        <f t="shared" ref="G71:G134" si="1">E71-F71</f>
        <v>923563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45850</v>
      </c>
      <c r="F73" s="9">
        <v>62685</v>
      </c>
      <c r="G73" s="9">
        <f t="shared" si="1"/>
        <v>-16835</v>
      </c>
    </row>
    <row r="74" spans="2:7">
      <c r="B74" s="31"/>
      <c r="C74" s="31"/>
      <c r="D74" s="8" t="s">
        <v>74</v>
      </c>
      <c r="E74" s="9">
        <v>1113986</v>
      </c>
      <c r="F74" s="9">
        <v>1417491</v>
      </c>
      <c r="G74" s="9">
        <f t="shared" si="1"/>
        <v>-303505</v>
      </c>
    </row>
    <row r="75" spans="2:7">
      <c r="B75" s="31"/>
      <c r="C75" s="31"/>
      <c r="D75" s="8" t="s">
        <v>75</v>
      </c>
      <c r="E75" s="9">
        <v>-31077</v>
      </c>
      <c r="F75" s="9">
        <v>-180035</v>
      </c>
      <c r="G75" s="9">
        <f t="shared" si="1"/>
        <v>148958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35733732</v>
      </c>
      <c r="F79" s="11">
        <f>+F23+F31+F44+F68+F74+F75+F76+F77+F78</f>
        <v>33508934</v>
      </c>
      <c r="G79" s="11">
        <f t="shared" si="1"/>
        <v>2224798</v>
      </c>
    </row>
    <row r="80" spans="2:7">
      <c r="B80" s="32"/>
      <c r="C80" s="12" t="s">
        <v>80</v>
      </c>
      <c r="D80" s="13"/>
      <c r="E80" s="14">
        <f xml:space="preserve"> +E22 - E79</f>
        <v>12548527</v>
      </c>
      <c r="F80" s="14">
        <f xml:space="preserve"> +F22 - F79</f>
        <v>8294094</v>
      </c>
      <c r="G80" s="14">
        <f t="shared" si="1"/>
        <v>4254433</v>
      </c>
    </row>
    <row r="81" spans="2:7">
      <c r="B81" s="30" t="s">
        <v>81</v>
      </c>
      <c r="C81" s="30" t="s">
        <v>9</v>
      </c>
      <c r="D81" s="8" t="s">
        <v>82</v>
      </c>
      <c r="E81" s="9">
        <v>49</v>
      </c>
      <c r="F81" s="9">
        <v>222</v>
      </c>
      <c r="G81" s="9">
        <f t="shared" si="1"/>
        <v>-173</v>
      </c>
    </row>
    <row r="82" spans="2:7">
      <c r="B82" s="31"/>
      <c r="C82" s="31"/>
      <c r="D82" s="8" t="s">
        <v>83</v>
      </c>
      <c r="E82" s="9">
        <f>+E83+E84+E85</f>
        <v>4000</v>
      </c>
      <c r="F82" s="9">
        <f>+F83+F84+F85</f>
        <v>0</v>
      </c>
      <c r="G82" s="9">
        <f t="shared" si="1"/>
        <v>4000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4000</v>
      </c>
      <c r="F85" s="9"/>
      <c r="G85" s="9">
        <f t="shared" si="1"/>
        <v>4000</v>
      </c>
    </row>
    <row r="86" spans="2:7">
      <c r="B86" s="31"/>
      <c r="C86" s="32"/>
      <c r="D86" s="10" t="s">
        <v>87</v>
      </c>
      <c r="E86" s="11">
        <f>+E81+E82</f>
        <v>4049</v>
      </c>
      <c r="F86" s="11">
        <f>+F81+F82</f>
        <v>222</v>
      </c>
      <c r="G86" s="11">
        <f t="shared" si="1"/>
        <v>3827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4049</v>
      </c>
      <c r="F93" s="16">
        <f xml:space="preserve"> +F86 - F92</f>
        <v>222</v>
      </c>
      <c r="G93" s="16">
        <f t="shared" si="1"/>
        <v>3827</v>
      </c>
    </row>
    <row r="94" spans="2:7">
      <c r="B94" s="12" t="s">
        <v>95</v>
      </c>
      <c r="C94" s="17"/>
      <c r="D94" s="13"/>
      <c r="E94" s="14">
        <f xml:space="preserve"> +E80 +E93</f>
        <v>12552576</v>
      </c>
      <c r="F94" s="14">
        <f xml:space="preserve"> +F80 +F93</f>
        <v>8294316</v>
      </c>
      <c r="G94" s="14">
        <f t="shared" si="1"/>
        <v>4258260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/>
      <c r="F112" s="9"/>
      <c r="G112" s="9">
        <f t="shared" si="1"/>
        <v>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0</v>
      </c>
      <c r="F118" s="11">
        <f>+F95+F99+F102+F103+F108+F111+F112+F113+F114+F115</f>
        <v>0</v>
      </c>
      <c r="G118" s="11">
        <f t="shared" si="1"/>
        <v>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>
        <v>10870000</v>
      </c>
      <c r="F130" s="9">
        <v>9400000</v>
      </c>
      <c r="G130" s="9">
        <f t="shared" si="1"/>
        <v>1470000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10870000</v>
      </c>
      <c r="F134" s="11">
        <f>+F119+F120+F121+F126+F127+F128+F129+F130+F131+F132+F133</f>
        <v>9400000</v>
      </c>
      <c r="G134" s="11">
        <f t="shared" si="1"/>
        <v>1470000</v>
      </c>
    </row>
    <row r="135" spans="2:7">
      <c r="B135" s="32"/>
      <c r="C135" s="18" t="s">
        <v>137</v>
      </c>
      <c r="D135" s="19"/>
      <c r="E135" s="20">
        <f xml:space="preserve"> +E118 - E134</f>
        <v>-10870000</v>
      </c>
      <c r="F135" s="20">
        <f xml:space="preserve"> +F118 - F134</f>
        <v>-9400000</v>
      </c>
      <c r="G135" s="20">
        <f t="shared" ref="G135:G148" si="2">E135-F135</f>
        <v>-1470000</v>
      </c>
    </row>
    <row r="136" spans="2:7">
      <c r="B136" s="12" t="s">
        <v>138</v>
      </c>
      <c r="C136" s="21"/>
      <c r="D136" s="22"/>
      <c r="E136" s="23">
        <f xml:space="preserve"> +E94 +E135</f>
        <v>1682576</v>
      </c>
      <c r="F136" s="23">
        <f xml:space="preserve"> +F94 +F135</f>
        <v>-1105684</v>
      </c>
      <c r="G136" s="23">
        <f t="shared" si="2"/>
        <v>2788260</v>
      </c>
    </row>
    <row r="137" spans="2:7">
      <c r="B137" s="33" t="s">
        <v>139</v>
      </c>
      <c r="C137" s="21" t="s">
        <v>140</v>
      </c>
      <c r="D137" s="22"/>
      <c r="E137" s="23">
        <v>-10568686</v>
      </c>
      <c r="F137" s="23">
        <v>-9463002</v>
      </c>
      <c r="G137" s="23">
        <f t="shared" si="2"/>
        <v>-1105684</v>
      </c>
    </row>
    <row r="138" spans="2:7">
      <c r="B138" s="34"/>
      <c r="C138" s="21" t="s">
        <v>141</v>
      </c>
      <c r="D138" s="22"/>
      <c r="E138" s="23">
        <f xml:space="preserve"> +E136 +E137</f>
        <v>-8886110</v>
      </c>
      <c r="F138" s="23">
        <f xml:space="preserve"> +F136 +F137</f>
        <v>-10568686</v>
      </c>
      <c r="G138" s="23">
        <f t="shared" si="2"/>
        <v>1682576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3000000</v>
      </c>
      <c r="F144" s="23">
        <f>+F145+F146+F147</f>
        <v>0</v>
      </c>
      <c r="G144" s="23">
        <f t="shared" si="2"/>
        <v>3000000</v>
      </c>
    </row>
    <row r="145" spans="2:7">
      <c r="B145" s="34"/>
      <c r="C145" s="24" t="s">
        <v>148</v>
      </c>
      <c r="D145" s="19"/>
      <c r="E145" s="20">
        <v>3000000</v>
      </c>
      <c r="F145" s="20"/>
      <c r="G145" s="20">
        <f t="shared" si="2"/>
        <v>3000000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-11886110</v>
      </c>
      <c r="F148" s="23">
        <f xml:space="preserve"> +F138 +F139 +F140 - F144</f>
        <v>-10568686</v>
      </c>
      <c r="G148" s="23">
        <f t="shared" si="2"/>
        <v>-1317424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BB32-2881-40CB-BD1C-5BF1DAD86322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159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14103009</v>
      </c>
      <c r="F6" s="7">
        <f>+F7</f>
        <v>14168611</v>
      </c>
      <c r="G6" s="7">
        <f>E6-F6</f>
        <v>-65602</v>
      </c>
    </row>
    <row r="7" spans="2:7">
      <c r="B7" s="31"/>
      <c r="C7" s="31"/>
      <c r="D7" s="8" t="s">
        <v>11</v>
      </c>
      <c r="E7" s="9">
        <f>+E8</f>
        <v>14103009</v>
      </c>
      <c r="F7" s="9">
        <f>+F8</f>
        <v>14168611</v>
      </c>
      <c r="G7" s="9">
        <f t="shared" ref="G7:G70" si="0">E7-F7</f>
        <v>-65602</v>
      </c>
    </row>
    <row r="8" spans="2:7">
      <c r="B8" s="31"/>
      <c r="C8" s="31"/>
      <c r="D8" s="8" t="s">
        <v>12</v>
      </c>
      <c r="E8" s="9">
        <v>14103009</v>
      </c>
      <c r="F8" s="9">
        <v>14168611</v>
      </c>
      <c r="G8" s="9">
        <f t="shared" si="0"/>
        <v>-65602</v>
      </c>
    </row>
    <row r="9" spans="2:7">
      <c r="B9" s="31"/>
      <c r="C9" s="31"/>
      <c r="D9" s="8" t="s">
        <v>13</v>
      </c>
      <c r="E9" s="9">
        <f>+E10+E14+E15+E17+E18</f>
        <v>49570670</v>
      </c>
      <c r="F9" s="9">
        <f>+F10+F14+F15+F17+F18</f>
        <v>54656725</v>
      </c>
      <c r="G9" s="9">
        <f t="shared" si="0"/>
        <v>-5086055</v>
      </c>
    </row>
    <row r="10" spans="2:7">
      <c r="B10" s="31"/>
      <c r="C10" s="31"/>
      <c r="D10" s="8" t="s">
        <v>14</v>
      </c>
      <c r="E10" s="9">
        <f>+E11+E12+E13</f>
        <v>47555947</v>
      </c>
      <c r="F10" s="9">
        <f>+F11+F12+F13</f>
        <v>51461253</v>
      </c>
      <c r="G10" s="9">
        <f t="shared" si="0"/>
        <v>-3905306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47555947</v>
      </c>
      <c r="F12" s="9">
        <v>51461253</v>
      </c>
      <c r="G12" s="9">
        <f t="shared" si="0"/>
        <v>-3905306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281990</v>
      </c>
      <c r="F14" s="9"/>
      <c r="G14" s="9">
        <f t="shared" si="0"/>
        <v>281990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1732733</v>
      </c>
      <c r="F18" s="9">
        <f>+F19+F20</f>
        <v>3195472</v>
      </c>
      <c r="G18" s="9">
        <f t="shared" si="0"/>
        <v>-1462739</v>
      </c>
    </row>
    <row r="19" spans="2:7">
      <c r="B19" s="31"/>
      <c r="C19" s="31"/>
      <c r="D19" s="8" t="s">
        <v>23</v>
      </c>
      <c r="E19" s="9">
        <v>1494733</v>
      </c>
      <c r="F19" s="9">
        <v>2832808</v>
      </c>
      <c r="G19" s="9">
        <f t="shared" si="0"/>
        <v>-1338075</v>
      </c>
    </row>
    <row r="20" spans="2:7">
      <c r="B20" s="31"/>
      <c r="C20" s="31"/>
      <c r="D20" s="8" t="s">
        <v>24</v>
      </c>
      <c r="E20" s="9">
        <v>238000</v>
      </c>
      <c r="F20" s="9">
        <v>362664</v>
      </c>
      <c r="G20" s="9">
        <f t="shared" si="0"/>
        <v>-124664</v>
      </c>
    </row>
    <row r="21" spans="2:7">
      <c r="B21" s="31"/>
      <c r="C21" s="31"/>
      <c r="D21" s="8" t="s">
        <v>25</v>
      </c>
      <c r="E21" s="9">
        <v>90000</v>
      </c>
      <c r="F21" s="9">
        <v>190000</v>
      </c>
      <c r="G21" s="9">
        <f t="shared" si="0"/>
        <v>-100000</v>
      </c>
    </row>
    <row r="22" spans="2:7">
      <c r="B22" s="31"/>
      <c r="C22" s="32"/>
      <c r="D22" s="10" t="s">
        <v>26</v>
      </c>
      <c r="E22" s="11">
        <f>+E6+E9+E21</f>
        <v>63763679</v>
      </c>
      <c r="F22" s="11">
        <f>+F6+F9+F21</f>
        <v>69015336</v>
      </c>
      <c r="G22" s="11">
        <f t="shared" si="0"/>
        <v>-5251657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50040577</v>
      </c>
      <c r="F23" s="9">
        <f>+F24+F25+F26+F27+F28+F29+F30</f>
        <v>50323997</v>
      </c>
      <c r="G23" s="9">
        <f t="shared" si="0"/>
        <v>-283420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22520838</v>
      </c>
      <c r="F25" s="9">
        <v>19587151</v>
      </c>
      <c r="G25" s="9">
        <f t="shared" si="0"/>
        <v>2933687</v>
      </c>
    </row>
    <row r="26" spans="2:7">
      <c r="B26" s="31"/>
      <c r="C26" s="31"/>
      <c r="D26" s="8" t="s">
        <v>31</v>
      </c>
      <c r="E26" s="9">
        <v>3180900</v>
      </c>
      <c r="F26" s="9">
        <v>2703300</v>
      </c>
      <c r="G26" s="9">
        <f t="shared" si="0"/>
        <v>477600</v>
      </c>
    </row>
    <row r="27" spans="2:7">
      <c r="B27" s="31"/>
      <c r="C27" s="31"/>
      <c r="D27" s="8" t="s">
        <v>32</v>
      </c>
      <c r="E27" s="9">
        <v>2818700</v>
      </c>
      <c r="F27" s="9">
        <v>2950600</v>
      </c>
      <c r="G27" s="9">
        <f t="shared" si="0"/>
        <v>-131900</v>
      </c>
    </row>
    <row r="28" spans="2:7">
      <c r="B28" s="31"/>
      <c r="C28" s="31"/>
      <c r="D28" s="8" t="s">
        <v>33</v>
      </c>
      <c r="E28" s="9">
        <v>14288139</v>
      </c>
      <c r="F28" s="9">
        <v>18921250</v>
      </c>
      <c r="G28" s="9">
        <f t="shared" si="0"/>
        <v>-4633111</v>
      </c>
    </row>
    <row r="29" spans="2:7">
      <c r="B29" s="31"/>
      <c r="C29" s="31"/>
      <c r="D29" s="8" t="s">
        <v>34</v>
      </c>
      <c r="E29" s="9">
        <v>1246000</v>
      </c>
      <c r="F29" s="9">
        <v>979000</v>
      </c>
      <c r="G29" s="9">
        <f t="shared" si="0"/>
        <v>267000</v>
      </c>
    </row>
    <row r="30" spans="2:7">
      <c r="B30" s="31"/>
      <c r="C30" s="31"/>
      <c r="D30" s="8" t="s">
        <v>35</v>
      </c>
      <c r="E30" s="9">
        <v>5986000</v>
      </c>
      <c r="F30" s="9">
        <v>5182696</v>
      </c>
      <c r="G30" s="9">
        <f t="shared" si="0"/>
        <v>803304</v>
      </c>
    </row>
    <row r="31" spans="2:7">
      <c r="B31" s="31"/>
      <c r="C31" s="31"/>
      <c r="D31" s="8" t="s">
        <v>36</v>
      </c>
      <c r="E31" s="9">
        <f>+E32+E33+E34+E35+E36+E37+E38+E39+E40+E41+E42+E43</f>
        <v>1931505</v>
      </c>
      <c r="F31" s="9">
        <f>+F32+F33+F34+F35+F36+F37+F38+F39+F40+F41+F42+F43</f>
        <v>1504751</v>
      </c>
      <c r="G31" s="9">
        <f t="shared" si="0"/>
        <v>426754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220811</v>
      </c>
      <c r="F33" s="9">
        <v>85076</v>
      </c>
      <c r="G33" s="9">
        <f t="shared" si="0"/>
        <v>135735</v>
      </c>
    </row>
    <row r="34" spans="2:7">
      <c r="B34" s="31"/>
      <c r="C34" s="31"/>
      <c r="D34" s="8" t="s">
        <v>39</v>
      </c>
      <c r="E34" s="9"/>
      <c r="F34" s="9">
        <v>1188</v>
      </c>
      <c r="G34" s="9">
        <f t="shared" si="0"/>
        <v>-1188</v>
      </c>
    </row>
    <row r="35" spans="2:7">
      <c r="B35" s="31"/>
      <c r="C35" s="31"/>
      <c r="D35" s="8" t="s">
        <v>40</v>
      </c>
      <c r="E35" s="9">
        <v>184977</v>
      </c>
      <c r="F35" s="9">
        <v>132525</v>
      </c>
      <c r="G35" s="9">
        <f t="shared" si="0"/>
        <v>52452</v>
      </c>
    </row>
    <row r="36" spans="2:7">
      <c r="B36" s="31"/>
      <c r="C36" s="31"/>
      <c r="D36" s="8" t="s">
        <v>41</v>
      </c>
      <c r="E36" s="9">
        <v>227355</v>
      </c>
      <c r="F36" s="9">
        <v>240604</v>
      </c>
      <c r="G36" s="9">
        <f t="shared" si="0"/>
        <v>-13249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844968</v>
      </c>
      <c r="F38" s="9">
        <v>461212</v>
      </c>
      <c r="G38" s="9">
        <f t="shared" si="0"/>
        <v>383756</v>
      </c>
    </row>
    <row r="39" spans="2:7">
      <c r="B39" s="31"/>
      <c r="C39" s="31"/>
      <c r="D39" s="8" t="s">
        <v>44</v>
      </c>
      <c r="E39" s="9">
        <v>27390</v>
      </c>
      <c r="F39" s="9">
        <v>27390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103630</v>
      </c>
      <c r="F41" s="9">
        <v>109919</v>
      </c>
      <c r="G41" s="9">
        <f t="shared" si="0"/>
        <v>-6289</v>
      </c>
    </row>
    <row r="42" spans="2:7">
      <c r="B42" s="31"/>
      <c r="C42" s="31"/>
      <c r="D42" s="8" t="s">
        <v>47</v>
      </c>
      <c r="E42" s="9">
        <v>156595</v>
      </c>
      <c r="F42" s="9">
        <v>341445</v>
      </c>
      <c r="G42" s="9">
        <f t="shared" si="0"/>
        <v>-184850</v>
      </c>
    </row>
    <row r="43" spans="2:7">
      <c r="B43" s="31"/>
      <c r="C43" s="31"/>
      <c r="D43" s="8" t="s">
        <v>48</v>
      </c>
      <c r="E43" s="9">
        <v>165779</v>
      </c>
      <c r="F43" s="9">
        <v>105392</v>
      </c>
      <c r="G43" s="9">
        <f t="shared" si="0"/>
        <v>60387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3617969</v>
      </c>
      <c r="F44" s="9">
        <f>+F45+F46+F47+F48+F49+F50+F51+F52+F53+F54+F55+F56+F57+F58+F59+F60+F61+F62+F63+F64+F65+F66+F67</f>
        <v>3375196</v>
      </c>
      <c r="G44" s="9">
        <f t="shared" si="0"/>
        <v>242773</v>
      </c>
    </row>
    <row r="45" spans="2:7">
      <c r="B45" s="31"/>
      <c r="C45" s="31"/>
      <c r="D45" s="8" t="s">
        <v>50</v>
      </c>
      <c r="E45" s="9">
        <v>64656</v>
      </c>
      <c r="F45" s="9">
        <v>64992</v>
      </c>
      <c r="G45" s="9">
        <f t="shared" si="0"/>
        <v>-336</v>
      </c>
    </row>
    <row r="46" spans="2:7">
      <c r="B46" s="31"/>
      <c r="C46" s="31"/>
      <c r="D46" s="8" t="s">
        <v>51</v>
      </c>
      <c r="E46" s="9"/>
      <c r="F46" s="9">
        <v>6930</v>
      </c>
      <c r="G46" s="9">
        <f t="shared" si="0"/>
        <v>-6930</v>
      </c>
    </row>
    <row r="47" spans="2:7">
      <c r="B47" s="31"/>
      <c r="C47" s="31"/>
      <c r="D47" s="8" t="s">
        <v>52</v>
      </c>
      <c r="E47" s="9">
        <v>2950</v>
      </c>
      <c r="F47" s="9">
        <v>6290</v>
      </c>
      <c r="G47" s="9">
        <f t="shared" si="0"/>
        <v>-3340</v>
      </c>
    </row>
    <row r="48" spans="2:7">
      <c r="B48" s="31"/>
      <c r="C48" s="31"/>
      <c r="D48" s="8" t="s">
        <v>53</v>
      </c>
      <c r="E48" s="9">
        <v>157000</v>
      </c>
      <c r="F48" s="9">
        <v>52000</v>
      </c>
      <c r="G48" s="9">
        <f t="shared" si="0"/>
        <v>105000</v>
      </c>
    </row>
    <row r="49" spans="2:7">
      <c r="B49" s="31"/>
      <c r="C49" s="31"/>
      <c r="D49" s="8" t="s">
        <v>54</v>
      </c>
      <c r="E49" s="9">
        <v>362083</v>
      </c>
      <c r="F49" s="9">
        <v>210677</v>
      </c>
      <c r="G49" s="9">
        <f t="shared" si="0"/>
        <v>151406</v>
      </c>
    </row>
    <row r="50" spans="2:7">
      <c r="B50" s="31"/>
      <c r="C50" s="31"/>
      <c r="D50" s="8" t="s">
        <v>55</v>
      </c>
      <c r="E50" s="9">
        <v>102679</v>
      </c>
      <c r="F50" s="9">
        <v>238021</v>
      </c>
      <c r="G50" s="9">
        <f t="shared" si="0"/>
        <v>-135342</v>
      </c>
    </row>
    <row r="51" spans="2:7">
      <c r="B51" s="31"/>
      <c r="C51" s="31"/>
      <c r="D51" s="8" t="s">
        <v>41</v>
      </c>
      <c r="E51" s="9">
        <v>-22550</v>
      </c>
      <c r="F51" s="9">
        <v>103117</v>
      </c>
      <c r="G51" s="9">
        <f t="shared" si="0"/>
        <v>-125667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171797</v>
      </c>
      <c r="F53" s="9">
        <v>125554</v>
      </c>
      <c r="G53" s="9">
        <f t="shared" si="0"/>
        <v>46243</v>
      </c>
    </row>
    <row r="54" spans="2:7">
      <c r="B54" s="31"/>
      <c r="C54" s="31"/>
      <c r="D54" s="8" t="s">
        <v>57</v>
      </c>
      <c r="E54" s="9">
        <v>568830</v>
      </c>
      <c r="F54" s="9">
        <v>573845</v>
      </c>
      <c r="G54" s="9">
        <f t="shared" si="0"/>
        <v>-5015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318864</v>
      </c>
      <c r="F57" s="9">
        <v>351510</v>
      </c>
      <c r="G57" s="9">
        <f t="shared" si="0"/>
        <v>-32646</v>
      </c>
    </row>
    <row r="58" spans="2:7">
      <c r="B58" s="31"/>
      <c r="C58" s="31"/>
      <c r="D58" s="8" t="s">
        <v>61</v>
      </c>
      <c r="E58" s="9">
        <v>12114</v>
      </c>
      <c r="F58" s="9">
        <v>16564</v>
      </c>
      <c r="G58" s="9">
        <f t="shared" si="0"/>
        <v>-4450</v>
      </c>
    </row>
    <row r="59" spans="2:7">
      <c r="B59" s="31"/>
      <c r="C59" s="31"/>
      <c r="D59" s="8" t="s">
        <v>44</v>
      </c>
      <c r="E59" s="9">
        <v>524741</v>
      </c>
      <c r="F59" s="9">
        <v>513744</v>
      </c>
      <c r="G59" s="9">
        <f t="shared" si="0"/>
        <v>10997</v>
      </c>
    </row>
    <row r="60" spans="2:7">
      <c r="B60" s="31"/>
      <c r="C60" s="31"/>
      <c r="D60" s="8" t="s">
        <v>45</v>
      </c>
      <c r="E60" s="9">
        <v>611361</v>
      </c>
      <c r="F60" s="9">
        <v>405536</v>
      </c>
      <c r="G60" s="9">
        <f t="shared" si="0"/>
        <v>205825</v>
      </c>
    </row>
    <row r="61" spans="2:7">
      <c r="B61" s="31"/>
      <c r="C61" s="31"/>
      <c r="D61" s="8" t="s">
        <v>62</v>
      </c>
      <c r="E61" s="9"/>
      <c r="F61" s="9"/>
      <c r="G61" s="9">
        <f t="shared" si="0"/>
        <v>0</v>
      </c>
    </row>
    <row r="62" spans="2:7">
      <c r="B62" s="31"/>
      <c r="C62" s="31"/>
      <c r="D62" s="8" t="s">
        <v>63</v>
      </c>
      <c r="E62" s="9">
        <v>459509</v>
      </c>
      <c r="F62" s="9">
        <v>469849</v>
      </c>
      <c r="G62" s="9">
        <f t="shared" si="0"/>
        <v>-10340</v>
      </c>
    </row>
    <row r="63" spans="2:7">
      <c r="B63" s="31"/>
      <c r="C63" s="31"/>
      <c r="D63" s="8" t="s">
        <v>64</v>
      </c>
      <c r="E63" s="9">
        <v>85800</v>
      </c>
      <c r="F63" s="9">
        <v>48400</v>
      </c>
      <c r="G63" s="9">
        <f t="shared" si="0"/>
        <v>37400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133000</v>
      </c>
      <c r="F65" s="9">
        <v>133000</v>
      </c>
      <c r="G65" s="9">
        <f t="shared" si="0"/>
        <v>0</v>
      </c>
    </row>
    <row r="66" spans="2:7">
      <c r="B66" s="31"/>
      <c r="C66" s="31"/>
      <c r="D66" s="8" t="s">
        <v>48</v>
      </c>
      <c r="E66" s="9">
        <v>65135</v>
      </c>
      <c r="F66" s="9">
        <v>55167</v>
      </c>
      <c r="G66" s="9">
        <f t="shared" si="0"/>
        <v>9968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15000911</v>
      </c>
      <c r="F68" s="9">
        <f>+F69</f>
        <v>16150159</v>
      </c>
      <c r="G68" s="9">
        <f t="shared" si="0"/>
        <v>-1149248</v>
      </c>
    </row>
    <row r="69" spans="2:7">
      <c r="B69" s="31"/>
      <c r="C69" s="31"/>
      <c r="D69" s="8" t="s">
        <v>69</v>
      </c>
      <c r="E69" s="9">
        <f>+E70+E71+E72-E73</f>
        <v>15000911</v>
      </c>
      <c r="F69" s="9">
        <f>+F70+F71+F72-F73</f>
        <v>16150159</v>
      </c>
      <c r="G69" s="9">
        <f t="shared" si="0"/>
        <v>-1149248</v>
      </c>
    </row>
    <row r="70" spans="2:7">
      <c r="B70" s="31"/>
      <c r="C70" s="31"/>
      <c r="D70" s="8" t="s">
        <v>70</v>
      </c>
      <c r="E70" s="9">
        <v>86540</v>
      </c>
      <c r="F70" s="9">
        <v>110775</v>
      </c>
      <c r="G70" s="9">
        <f t="shared" si="0"/>
        <v>-24235</v>
      </c>
    </row>
    <row r="71" spans="2:7">
      <c r="B71" s="31"/>
      <c r="C71" s="31"/>
      <c r="D71" s="8" t="s">
        <v>71</v>
      </c>
      <c r="E71" s="9">
        <v>15048110</v>
      </c>
      <c r="F71" s="9">
        <v>16115103</v>
      </c>
      <c r="G71" s="9">
        <f t="shared" ref="G71:G134" si="1">E71-F71</f>
        <v>-1066993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133739</v>
      </c>
      <c r="F73" s="9">
        <v>75719</v>
      </c>
      <c r="G73" s="9">
        <f t="shared" si="1"/>
        <v>58020</v>
      </c>
    </row>
    <row r="74" spans="2:7">
      <c r="B74" s="31"/>
      <c r="C74" s="31"/>
      <c r="D74" s="8" t="s">
        <v>74</v>
      </c>
      <c r="E74" s="9">
        <v>1840555</v>
      </c>
      <c r="F74" s="9">
        <v>1674125</v>
      </c>
      <c r="G74" s="9">
        <f t="shared" si="1"/>
        <v>166430</v>
      </c>
    </row>
    <row r="75" spans="2:7">
      <c r="B75" s="31"/>
      <c r="C75" s="31"/>
      <c r="D75" s="8" t="s">
        <v>75</v>
      </c>
      <c r="E75" s="9">
        <v>-780376</v>
      </c>
      <c r="F75" s="9">
        <v>-741916</v>
      </c>
      <c r="G75" s="9">
        <f t="shared" si="1"/>
        <v>-38460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71651141</v>
      </c>
      <c r="F79" s="11">
        <f>+F23+F31+F44+F68+F74+F75+F76+F77+F78</f>
        <v>72286312</v>
      </c>
      <c r="G79" s="11">
        <f t="shared" si="1"/>
        <v>-635171</v>
      </c>
    </row>
    <row r="80" spans="2:7">
      <c r="B80" s="32"/>
      <c r="C80" s="12" t="s">
        <v>80</v>
      </c>
      <c r="D80" s="13"/>
      <c r="E80" s="14">
        <f xml:space="preserve"> +E22 - E79</f>
        <v>-7887462</v>
      </c>
      <c r="F80" s="14">
        <f xml:space="preserve"> +F22 - F79</f>
        <v>-3270976</v>
      </c>
      <c r="G80" s="14">
        <f t="shared" si="1"/>
        <v>-4616486</v>
      </c>
    </row>
    <row r="81" spans="2:7">
      <c r="B81" s="30" t="s">
        <v>81</v>
      </c>
      <c r="C81" s="30" t="s">
        <v>9</v>
      </c>
      <c r="D81" s="8" t="s">
        <v>82</v>
      </c>
      <c r="E81" s="9">
        <v>15</v>
      </c>
      <c r="F81" s="9">
        <v>11</v>
      </c>
      <c r="G81" s="9">
        <f t="shared" si="1"/>
        <v>4</v>
      </c>
    </row>
    <row r="82" spans="2:7">
      <c r="B82" s="31"/>
      <c r="C82" s="31"/>
      <c r="D82" s="8" t="s">
        <v>83</v>
      </c>
      <c r="E82" s="9">
        <f>+E83+E84+E85</f>
        <v>17500</v>
      </c>
      <c r="F82" s="9">
        <f>+F83+F84+F85</f>
        <v>15000</v>
      </c>
      <c r="G82" s="9">
        <f t="shared" si="1"/>
        <v>2500</v>
      </c>
    </row>
    <row r="83" spans="2:7">
      <c r="B83" s="31"/>
      <c r="C83" s="31"/>
      <c r="D83" s="8" t="s">
        <v>84</v>
      </c>
      <c r="E83" s="9"/>
      <c r="F83" s="9">
        <v>10000</v>
      </c>
      <c r="G83" s="9">
        <f t="shared" si="1"/>
        <v>-10000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17500</v>
      </c>
      <c r="F85" s="9">
        <v>5000</v>
      </c>
      <c r="G85" s="9">
        <f t="shared" si="1"/>
        <v>12500</v>
      </c>
    </row>
    <row r="86" spans="2:7">
      <c r="B86" s="31"/>
      <c r="C86" s="32"/>
      <c r="D86" s="10" t="s">
        <v>87</v>
      </c>
      <c r="E86" s="11">
        <f>+E81+E82</f>
        <v>17515</v>
      </c>
      <c r="F86" s="11">
        <f>+F81+F82</f>
        <v>15011</v>
      </c>
      <c r="G86" s="11">
        <f t="shared" si="1"/>
        <v>2504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17515</v>
      </c>
      <c r="F93" s="16">
        <f xml:space="preserve"> +F86 - F92</f>
        <v>15011</v>
      </c>
      <c r="G93" s="16">
        <f t="shared" si="1"/>
        <v>2504</v>
      </c>
    </row>
    <row r="94" spans="2:7">
      <c r="B94" s="12" t="s">
        <v>95</v>
      </c>
      <c r="C94" s="17"/>
      <c r="D94" s="13"/>
      <c r="E94" s="14">
        <f xml:space="preserve"> +E80 +E93</f>
        <v>-7869947</v>
      </c>
      <c r="F94" s="14">
        <f xml:space="preserve"> +F80 +F93</f>
        <v>-3255965</v>
      </c>
      <c r="G94" s="14">
        <f t="shared" si="1"/>
        <v>-4613982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492715</v>
      </c>
      <c r="F103" s="9">
        <f>+F104+F105+F106+F107</f>
        <v>0</v>
      </c>
      <c r="G103" s="9">
        <f t="shared" si="1"/>
        <v>492715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>
        <v>492715</v>
      </c>
      <c r="F106" s="9"/>
      <c r="G106" s="9">
        <f t="shared" si="1"/>
        <v>492715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7160000</v>
      </c>
      <c r="F112" s="9">
        <v>3595000</v>
      </c>
      <c r="G112" s="9">
        <f t="shared" si="1"/>
        <v>3565000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7652715</v>
      </c>
      <c r="F118" s="11">
        <f>+F95+F99+F102+F103+F108+F111+F112+F113+F114+F115</f>
        <v>3595000</v>
      </c>
      <c r="G118" s="11">
        <f t="shared" si="1"/>
        <v>4057715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>
        <v>492000</v>
      </c>
      <c r="G127" s="9">
        <f t="shared" si="1"/>
        <v>-492000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>
        <v>335000</v>
      </c>
      <c r="G130" s="9">
        <f t="shared" si="1"/>
        <v>-335000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0</v>
      </c>
      <c r="F134" s="11">
        <f>+F119+F120+F121+F126+F127+F128+F129+F130+F131+F132+F133</f>
        <v>827000</v>
      </c>
      <c r="G134" s="11">
        <f t="shared" si="1"/>
        <v>-827000</v>
      </c>
    </row>
    <row r="135" spans="2:7">
      <c r="B135" s="32"/>
      <c r="C135" s="18" t="s">
        <v>137</v>
      </c>
      <c r="D135" s="19"/>
      <c r="E135" s="20">
        <f xml:space="preserve"> +E118 - E134</f>
        <v>7652715</v>
      </c>
      <c r="F135" s="20">
        <f xml:space="preserve"> +F118 - F134</f>
        <v>2768000</v>
      </c>
      <c r="G135" s="20">
        <f t="shared" ref="G135:G148" si="2">E135-F135</f>
        <v>4884715</v>
      </c>
    </row>
    <row r="136" spans="2:7">
      <c r="B136" s="12" t="s">
        <v>138</v>
      </c>
      <c r="C136" s="21"/>
      <c r="D136" s="22"/>
      <c r="E136" s="23">
        <f xml:space="preserve"> +E94 +E135</f>
        <v>-217232</v>
      </c>
      <c r="F136" s="23">
        <f xml:space="preserve"> +F94 +F135</f>
        <v>-487965</v>
      </c>
      <c r="G136" s="23">
        <f t="shared" si="2"/>
        <v>270733</v>
      </c>
    </row>
    <row r="137" spans="2:7">
      <c r="B137" s="33" t="s">
        <v>139</v>
      </c>
      <c r="C137" s="21" t="s">
        <v>140</v>
      </c>
      <c r="D137" s="22"/>
      <c r="E137" s="23">
        <v>60435408</v>
      </c>
      <c r="F137" s="23">
        <v>61223373</v>
      </c>
      <c r="G137" s="23">
        <f t="shared" si="2"/>
        <v>-787965</v>
      </c>
    </row>
    <row r="138" spans="2:7">
      <c r="B138" s="34"/>
      <c r="C138" s="21" t="s">
        <v>141</v>
      </c>
      <c r="D138" s="22"/>
      <c r="E138" s="23">
        <f xml:space="preserve"> +E136 +E137</f>
        <v>60218176</v>
      </c>
      <c r="F138" s="23">
        <f xml:space="preserve"> +F136 +F137</f>
        <v>60735408</v>
      </c>
      <c r="G138" s="23">
        <f t="shared" si="2"/>
        <v>-517232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300000</v>
      </c>
      <c r="F140" s="23">
        <f>+F141+F142+F143</f>
        <v>0</v>
      </c>
      <c r="G140" s="23">
        <f t="shared" si="2"/>
        <v>300000</v>
      </c>
    </row>
    <row r="141" spans="2:7">
      <c r="B141" s="34"/>
      <c r="C141" s="24" t="s">
        <v>144</v>
      </c>
      <c r="D141" s="19"/>
      <c r="E141" s="20">
        <v>300000</v>
      </c>
      <c r="F141" s="20"/>
      <c r="G141" s="20">
        <f t="shared" si="2"/>
        <v>300000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300000</v>
      </c>
      <c r="G144" s="23">
        <f t="shared" si="2"/>
        <v>-300000</v>
      </c>
    </row>
    <row r="145" spans="2:7">
      <c r="B145" s="34"/>
      <c r="C145" s="24" t="s">
        <v>148</v>
      </c>
      <c r="D145" s="19"/>
      <c r="E145" s="20"/>
      <c r="F145" s="20">
        <v>300000</v>
      </c>
      <c r="G145" s="20">
        <f t="shared" si="2"/>
        <v>-300000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60518176</v>
      </c>
      <c r="F148" s="23">
        <f xml:space="preserve"> +F138 +F139 +F140 - F144</f>
        <v>60435408</v>
      </c>
      <c r="G148" s="23">
        <f t="shared" si="2"/>
        <v>82768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B278-A7DD-4911-9614-B449FF3B7234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160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31"/>
      <c r="C7" s="31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31"/>
      <c r="C8" s="31"/>
      <c r="D8" s="8" t="s">
        <v>12</v>
      </c>
      <c r="E8" s="9"/>
      <c r="F8" s="9"/>
      <c r="G8" s="9">
        <f t="shared" si="0"/>
        <v>0</v>
      </c>
    </row>
    <row r="9" spans="2:7">
      <c r="B9" s="31"/>
      <c r="C9" s="31"/>
      <c r="D9" s="8" t="s">
        <v>13</v>
      </c>
      <c r="E9" s="9">
        <f>+E10+E14+E15+E17+E18</f>
        <v>13203063</v>
      </c>
      <c r="F9" s="9">
        <f>+F10+F14+F15+F17+F18</f>
        <v>11770606</v>
      </c>
      <c r="G9" s="9">
        <f t="shared" si="0"/>
        <v>1432457</v>
      </c>
    </row>
    <row r="10" spans="2:7">
      <c r="B10" s="31"/>
      <c r="C10" s="31"/>
      <c r="D10" s="8" t="s">
        <v>14</v>
      </c>
      <c r="E10" s="9">
        <f>+E11+E12+E13</f>
        <v>12621063</v>
      </c>
      <c r="F10" s="9">
        <f>+F11+F12+F13</f>
        <v>11502187</v>
      </c>
      <c r="G10" s="9">
        <f t="shared" si="0"/>
        <v>1118876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/>
      <c r="F12" s="9"/>
      <c r="G12" s="9">
        <f t="shared" si="0"/>
        <v>0</v>
      </c>
    </row>
    <row r="13" spans="2:7">
      <c r="B13" s="31"/>
      <c r="C13" s="31"/>
      <c r="D13" s="8" t="s">
        <v>17</v>
      </c>
      <c r="E13" s="9">
        <v>12621063</v>
      </c>
      <c r="F13" s="9">
        <v>11502187</v>
      </c>
      <c r="G13" s="9">
        <f t="shared" si="0"/>
        <v>1118876</v>
      </c>
    </row>
    <row r="14" spans="2:7">
      <c r="B14" s="31"/>
      <c r="C14" s="31"/>
      <c r="D14" s="8" t="s">
        <v>18</v>
      </c>
      <c r="E14" s="9"/>
      <c r="F14" s="9"/>
      <c r="G14" s="9">
        <f t="shared" si="0"/>
        <v>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582000</v>
      </c>
      <c r="F18" s="9">
        <f>+F19+F20</f>
        <v>268419</v>
      </c>
      <c r="G18" s="9">
        <f t="shared" si="0"/>
        <v>313581</v>
      </c>
    </row>
    <row r="19" spans="2:7">
      <c r="B19" s="31"/>
      <c r="C19" s="31"/>
      <c r="D19" s="8" t="s">
        <v>23</v>
      </c>
      <c r="E19" s="9">
        <v>582000</v>
      </c>
      <c r="F19" s="9">
        <v>268419</v>
      </c>
      <c r="G19" s="9">
        <f t="shared" si="0"/>
        <v>313581</v>
      </c>
    </row>
    <row r="20" spans="2:7">
      <c r="B20" s="31"/>
      <c r="C20" s="31"/>
      <c r="D20" s="8" t="s">
        <v>24</v>
      </c>
      <c r="E20" s="9"/>
      <c r="F20" s="9"/>
      <c r="G20" s="9">
        <f t="shared" si="0"/>
        <v>0</v>
      </c>
    </row>
    <row r="21" spans="2:7">
      <c r="B21" s="31"/>
      <c r="C21" s="31"/>
      <c r="D21" s="8" t="s">
        <v>25</v>
      </c>
      <c r="E21" s="9"/>
      <c r="F21" s="9"/>
      <c r="G21" s="9">
        <f t="shared" si="0"/>
        <v>0</v>
      </c>
    </row>
    <row r="22" spans="2:7">
      <c r="B22" s="31"/>
      <c r="C22" s="32"/>
      <c r="D22" s="10" t="s">
        <v>26</v>
      </c>
      <c r="E22" s="11">
        <f>+E6+E9+E21</f>
        <v>13203063</v>
      </c>
      <c r="F22" s="11">
        <f>+F6+F9+F21</f>
        <v>11770606</v>
      </c>
      <c r="G22" s="11">
        <f t="shared" si="0"/>
        <v>1432457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13073970</v>
      </c>
      <c r="F23" s="9">
        <f>+F24+F25+F26+F27+F28+F29+F30</f>
        <v>12835155</v>
      </c>
      <c r="G23" s="9">
        <f t="shared" si="0"/>
        <v>238815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6991487</v>
      </c>
      <c r="F25" s="9">
        <v>6875553</v>
      </c>
      <c r="G25" s="9">
        <f t="shared" si="0"/>
        <v>115934</v>
      </c>
    </row>
    <row r="26" spans="2:7">
      <c r="B26" s="31"/>
      <c r="C26" s="31"/>
      <c r="D26" s="8" t="s">
        <v>31</v>
      </c>
      <c r="E26" s="9">
        <v>1096100</v>
      </c>
      <c r="F26" s="9">
        <v>1053500</v>
      </c>
      <c r="G26" s="9">
        <f t="shared" si="0"/>
        <v>42600</v>
      </c>
    </row>
    <row r="27" spans="2:7">
      <c r="B27" s="31"/>
      <c r="C27" s="31"/>
      <c r="D27" s="8" t="s">
        <v>32</v>
      </c>
      <c r="E27" s="9">
        <v>789700</v>
      </c>
      <c r="F27" s="9">
        <v>773100</v>
      </c>
      <c r="G27" s="9">
        <f t="shared" si="0"/>
        <v>16600</v>
      </c>
    </row>
    <row r="28" spans="2:7">
      <c r="B28" s="31"/>
      <c r="C28" s="31"/>
      <c r="D28" s="8" t="s">
        <v>33</v>
      </c>
      <c r="E28" s="9">
        <v>2282378</v>
      </c>
      <c r="F28" s="9">
        <v>2239270</v>
      </c>
      <c r="G28" s="9">
        <f t="shared" si="0"/>
        <v>43108</v>
      </c>
    </row>
    <row r="29" spans="2:7">
      <c r="B29" s="31"/>
      <c r="C29" s="31"/>
      <c r="D29" s="8" t="s">
        <v>34</v>
      </c>
      <c r="E29" s="9">
        <v>267000</v>
      </c>
      <c r="F29" s="9">
        <v>267000</v>
      </c>
      <c r="G29" s="9">
        <f t="shared" si="0"/>
        <v>0</v>
      </c>
    </row>
    <row r="30" spans="2:7">
      <c r="B30" s="31"/>
      <c r="C30" s="31"/>
      <c r="D30" s="8" t="s">
        <v>35</v>
      </c>
      <c r="E30" s="9">
        <v>1647305</v>
      </c>
      <c r="F30" s="9">
        <v>1626732</v>
      </c>
      <c r="G30" s="9">
        <f t="shared" si="0"/>
        <v>20573</v>
      </c>
    </row>
    <row r="31" spans="2:7">
      <c r="B31" s="31"/>
      <c r="C31" s="31"/>
      <c r="D31" s="8" t="s">
        <v>36</v>
      </c>
      <c r="E31" s="9">
        <f>+E32+E33+E34+E35+E36+E37+E38+E39+E40+E41+E42+E43</f>
        <v>180739</v>
      </c>
      <c r="F31" s="9">
        <f>+F32+F33+F34+F35+F36+F37+F38+F39+F40+F41+F42+F43</f>
        <v>224985</v>
      </c>
      <c r="G31" s="9">
        <f t="shared" si="0"/>
        <v>-44246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8303</v>
      </c>
      <c r="F33" s="9"/>
      <c r="G33" s="9">
        <f t="shared" si="0"/>
        <v>8303</v>
      </c>
    </row>
    <row r="34" spans="2:7">
      <c r="B34" s="31"/>
      <c r="C34" s="31"/>
      <c r="D34" s="8" t="s">
        <v>39</v>
      </c>
      <c r="E34" s="9"/>
      <c r="F34" s="9">
        <v>70068</v>
      </c>
      <c r="G34" s="9">
        <f t="shared" si="0"/>
        <v>-70068</v>
      </c>
    </row>
    <row r="35" spans="2:7">
      <c r="B35" s="31"/>
      <c r="C35" s="31"/>
      <c r="D35" s="8" t="s">
        <v>40</v>
      </c>
      <c r="E35" s="9"/>
      <c r="F35" s="9"/>
      <c r="G35" s="9">
        <f t="shared" si="0"/>
        <v>0</v>
      </c>
    </row>
    <row r="36" spans="2:7">
      <c r="B36" s="31"/>
      <c r="C36" s="31"/>
      <c r="D36" s="8" t="s">
        <v>41</v>
      </c>
      <c r="E36" s="9"/>
      <c r="F36" s="9"/>
      <c r="G36" s="9">
        <f t="shared" si="0"/>
        <v>0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/>
      <c r="F38" s="9"/>
      <c r="G38" s="9">
        <f t="shared" si="0"/>
        <v>0</v>
      </c>
    </row>
    <row r="39" spans="2:7">
      <c r="B39" s="31"/>
      <c r="C39" s="31"/>
      <c r="D39" s="8" t="s">
        <v>44</v>
      </c>
      <c r="E39" s="9">
        <v>2970</v>
      </c>
      <c r="F39" s="9">
        <v>2770</v>
      </c>
      <c r="G39" s="9">
        <f t="shared" si="0"/>
        <v>200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/>
      <c r="F41" s="9"/>
      <c r="G41" s="9">
        <f t="shared" si="0"/>
        <v>0</v>
      </c>
    </row>
    <row r="42" spans="2:7">
      <c r="B42" s="31"/>
      <c r="C42" s="31"/>
      <c r="D42" s="8" t="s">
        <v>47</v>
      </c>
      <c r="E42" s="9">
        <v>169466</v>
      </c>
      <c r="F42" s="9">
        <v>152147</v>
      </c>
      <c r="G42" s="9">
        <f t="shared" si="0"/>
        <v>17319</v>
      </c>
    </row>
    <row r="43" spans="2:7">
      <c r="B43" s="31"/>
      <c r="C43" s="31"/>
      <c r="D43" s="8" t="s">
        <v>48</v>
      </c>
      <c r="E43" s="9"/>
      <c r="F43" s="9"/>
      <c r="G43" s="9">
        <f t="shared" si="0"/>
        <v>0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1395855</v>
      </c>
      <c r="F44" s="9">
        <f>+F45+F46+F47+F48+F49+F50+F51+F52+F53+F54+F55+F56+F57+F58+F59+F60+F61+F62+F63+F64+F65+F66+F67</f>
        <v>1011731</v>
      </c>
      <c r="G44" s="9">
        <f t="shared" si="0"/>
        <v>384124</v>
      </c>
    </row>
    <row r="45" spans="2:7">
      <c r="B45" s="31"/>
      <c r="C45" s="31"/>
      <c r="D45" s="8" t="s">
        <v>50</v>
      </c>
      <c r="E45" s="9">
        <v>23963</v>
      </c>
      <c r="F45" s="9">
        <v>23804</v>
      </c>
      <c r="G45" s="9">
        <f t="shared" si="0"/>
        <v>159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26620</v>
      </c>
      <c r="F47" s="9">
        <v>17130</v>
      </c>
      <c r="G47" s="9">
        <f t="shared" si="0"/>
        <v>9490</v>
      </c>
    </row>
    <row r="48" spans="2:7">
      <c r="B48" s="31"/>
      <c r="C48" s="31"/>
      <c r="D48" s="8" t="s">
        <v>53</v>
      </c>
      <c r="E48" s="9">
        <v>40074</v>
      </c>
      <c r="F48" s="9">
        <v>7713</v>
      </c>
      <c r="G48" s="9">
        <f t="shared" si="0"/>
        <v>32361</v>
      </c>
    </row>
    <row r="49" spans="2:7">
      <c r="B49" s="31"/>
      <c r="C49" s="31"/>
      <c r="D49" s="8" t="s">
        <v>54</v>
      </c>
      <c r="E49" s="9">
        <v>611035</v>
      </c>
      <c r="F49" s="9">
        <v>154330</v>
      </c>
      <c r="G49" s="9">
        <f t="shared" si="0"/>
        <v>456705</v>
      </c>
    </row>
    <row r="50" spans="2:7">
      <c r="B50" s="31"/>
      <c r="C50" s="31"/>
      <c r="D50" s="8" t="s">
        <v>55</v>
      </c>
      <c r="E50" s="9"/>
      <c r="F50" s="9"/>
      <c r="G50" s="9">
        <f t="shared" si="0"/>
        <v>0</v>
      </c>
    </row>
    <row r="51" spans="2:7">
      <c r="B51" s="31"/>
      <c r="C51" s="31"/>
      <c r="D51" s="8" t="s">
        <v>41</v>
      </c>
      <c r="E51" s="9">
        <v>92015</v>
      </c>
      <c r="F51" s="9">
        <v>82816</v>
      </c>
      <c r="G51" s="9">
        <f t="shared" si="0"/>
        <v>9199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/>
      <c r="F53" s="9">
        <v>119790</v>
      </c>
      <c r="G53" s="9">
        <f t="shared" si="0"/>
        <v>-119790</v>
      </c>
    </row>
    <row r="54" spans="2:7">
      <c r="B54" s="31"/>
      <c r="C54" s="31"/>
      <c r="D54" s="8" t="s">
        <v>57</v>
      </c>
      <c r="E54" s="9">
        <v>307348</v>
      </c>
      <c r="F54" s="9">
        <v>303019</v>
      </c>
      <c r="G54" s="9">
        <f t="shared" si="0"/>
        <v>4329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59784</v>
      </c>
      <c r="F57" s="9">
        <v>59394</v>
      </c>
      <c r="G57" s="9">
        <f t="shared" si="0"/>
        <v>390</v>
      </c>
    </row>
    <row r="58" spans="2:7">
      <c r="B58" s="31"/>
      <c r="C58" s="31"/>
      <c r="D58" s="8" t="s">
        <v>61</v>
      </c>
      <c r="E58" s="9">
        <v>2290</v>
      </c>
      <c r="F58" s="9">
        <v>1430</v>
      </c>
      <c r="G58" s="9">
        <f t="shared" si="0"/>
        <v>860</v>
      </c>
    </row>
    <row r="59" spans="2:7">
      <c r="B59" s="31"/>
      <c r="C59" s="31"/>
      <c r="D59" s="8" t="s">
        <v>44</v>
      </c>
      <c r="E59" s="9">
        <v>93708</v>
      </c>
      <c r="F59" s="9">
        <v>100029</v>
      </c>
      <c r="G59" s="9">
        <f t="shared" si="0"/>
        <v>-6321</v>
      </c>
    </row>
    <row r="60" spans="2:7">
      <c r="B60" s="31"/>
      <c r="C60" s="31"/>
      <c r="D60" s="8" t="s">
        <v>45</v>
      </c>
      <c r="E60" s="9">
        <v>115348</v>
      </c>
      <c r="F60" s="9">
        <v>110496</v>
      </c>
      <c r="G60" s="9">
        <f t="shared" si="0"/>
        <v>4852</v>
      </c>
    </row>
    <row r="61" spans="2:7">
      <c r="B61" s="31"/>
      <c r="C61" s="31"/>
      <c r="D61" s="8" t="s">
        <v>62</v>
      </c>
      <c r="E61" s="9"/>
      <c r="F61" s="9"/>
      <c r="G61" s="9">
        <f t="shared" si="0"/>
        <v>0</v>
      </c>
    </row>
    <row r="62" spans="2:7">
      <c r="B62" s="31"/>
      <c r="C62" s="31"/>
      <c r="D62" s="8" t="s">
        <v>63</v>
      </c>
      <c r="E62" s="9">
        <v>6400</v>
      </c>
      <c r="F62" s="9">
        <v>8000</v>
      </c>
      <c r="G62" s="9">
        <f t="shared" si="0"/>
        <v>-1600</v>
      </c>
    </row>
    <row r="63" spans="2:7">
      <c r="B63" s="31"/>
      <c r="C63" s="31"/>
      <c r="D63" s="8" t="s">
        <v>64</v>
      </c>
      <c r="E63" s="9">
        <v>17050</v>
      </c>
      <c r="F63" s="9"/>
      <c r="G63" s="9">
        <f t="shared" si="0"/>
        <v>17050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/>
      <c r="F65" s="9"/>
      <c r="G65" s="9">
        <f t="shared" si="0"/>
        <v>0</v>
      </c>
    </row>
    <row r="66" spans="2:7">
      <c r="B66" s="31"/>
      <c r="C66" s="31"/>
      <c r="D66" s="8" t="s">
        <v>48</v>
      </c>
      <c r="E66" s="9">
        <v>220</v>
      </c>
      <c r="F66" s="9">
        <v>23780</v>
      </c>
      <c r="G66" s="9">
        <f t="shared" si="0"/>
        <v>-23560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0</v>
      </c>
      <c r="F68" s="9">
        <f>+F69</f>
        <v>0</v>
      </c>
      <c r="G68" s="9">
        <f t="shared" si="0"/>
        <v>0</v>
      </c>
    </row>
    <row r="69" spans="2:7">
      <c r="B69" s="31"/>
      <c r="C69" s="31"/>
      <c r="D69" s="8" t="s">
        <v>69</v>
      </c>
      <c r="E69" s="9">
        <f>+E70+E71+E72-E73</f>
        <v>0</v>
      </c>
      <c r="F69" s="9">
        <f>+F70+F71+F72-F73</f>
        <v>0</v>
      </c>
      <c r="G69" s="9">
        <f t="shared" si="0"/>
        <v>0</v>
      </c>
    </row>
    <row r="70" spans="2:7">
      <c r="B70" s="31"/>
      <c r="C70" s="31"/>
      <c r="D70" s="8" t="s">
        <v>70</v>
      </c>
      <c r="E70" s="9"/>
      <c r="F70" s="9"/>
      <c r="G70" s="9">
        <f t="shared" si="0"/>
        <v>0</v>
      </c>
    </row>
    <row r="71" spans="2:7">
      <c r="B71" s="31"/>
      <c r="C71" s="31"/>
      <c r="D71" s="8" t="s">
        <v>71</v>
      </c>
      <c r="E71" s="9"/>
      <c r="F71" s="9"/>
      <c r="G71" s="9">
        <f t="shared" ref="G71:G134" si="1">E71-F71</f>
        <v>0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/>
      <c r="F73" s="9"/>
      <c r="G73" s="9">
        <f t="shared" si="1"/>
        <v>0</v>
      </c>
    </row>
    <row r="74" spans="2:7">
      <c r="B74" s="31"/>
      <c r="C74" s="31"/>
      <c r="D74" s="8" t="s">
        <v>74</v>
      </c>
      <c r="E74" s="9"/>
      <c r="F74" s="9">
        <v>323225</v>
      </c>
      <c r="G74" s="9">
        <f t="shared" si="1"/>
        <v>-323225</v>
      </c>
    </row>
    <row r="75" spans="2:7">
      <c r="B75" s="31"/>
      <c r="C75" s="31"/>
      <c r="D75" s="8" t="s">
        <v>75</v>
      </c>
      <c r="E75" s="9">
        <v>54901</v>
      </c>
      <c r="F75" s="9"/>
      <c r="G75" s="9">
        <f t="shared" si="1"/>
        <v>54901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14705465</v>
      </c>
      <c r="F79" s="11">
        <f>+F23+F31+F44+F68+F74+F75+F76+F77+F78</f>
        <v>14395096</v>
      </c>
      <c r="G79" s="11">
        <f t="shared" si="1"/>
        <v>310369</v>
      </c>
    </row>
    <row r="80" spans="2:7">
      <c r="B80" s="32"/>
      <c r="C80" s="12" t="s">
        <v>80</v>
      </c>
      <c r="D80" s="13"/>
      <c r="E80" s="14">
        <f xml:space="preserve"> +E22 - E79</f>
        <v>-1502402</v>
      </c>
      <c r="F80" s="14">
        <f xml:space="preserve"> +F22 - F79</f>
        <v>-2624490</v>
      </c>
      <c r="G80" s="14">
        <f t="shared" si="1"/>
        <v>1122088</v>
      </c>
    </row>
    <row r="81" spans="2:7">
      <c r="B81" s="30" t="s">
        <v>81</v>
      </c>
      <c r="C81" s="30" t="s">
        <v>9</v>
      </c>
      <c r="D81" s="8" t="s">
        <v>82</v>
      </c>
      <c r="E81" s="9">
        <v>10</v>
      </c>
      <c r="F81" s="9">
        <v>50</v>
      </c>
      <c r="G81" s="9">
        <f t="shared" si="1"/>
        <v>-40</v>
      </c>
    </row>
    <row r="82" spans="2:7">
      <c r="B82" s="31"/>
      <c r="C82" s="31"/>
      <c r="D82" s="8" t="s">
        <v>83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/>
      <c r="F85" s="9"/>
      <c r="G85" s="9">
        <f t="shared" si="1"/>
        <v>0</v>
      </c>
    </row>
    <row r="86" spans="2:7">
      <c r="B86" s="31"/>
      <c r="C86" s="32"/>
      <c r="D86" s="10" t="s">
        <v>87</v>
      </c>
      <c r="E86" s="11">
        <f>+E81+E82</f>
        <v>10</v>
      </c>
      <c r="F86" s="11">
        <f>+F81+F82</f>
        <v>50</v>
      </c>
      <c r="G86" s="11">
        <f t="shared" si="1"/>
        <v>-40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10</v>
      </c>
      <c r="F93" s="16">
        <f xml:space="preserve"> +F86 - F92</f>
        <v>50</v>
      </c>
      <c r="G93" s="16">
        <f t="shared" si="1"/>
        <v>-40</v>
      </c>
    </row>
    <row r="94" spans="2:7">
      <c r="B94" s="12" t="s">
        <v>95</v>
      </c>
      <c r="C94" s="17"/>
      <c r="D94" s="13"/>
      <c r="E94" s="14">
        <f xml:space="preserve"> +E80 +E93</f>
        <v>-1502392</v>
      </c>
      <c r="F94" s="14">
        <f xml:space="preserve"> +F80 +F93</f>
        <v>-2624440</v>
      </c>
      <c r="G94" s="14">
        <f t="shared" si="1"/>
        <v>1122048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1430000</v>
      </c>
      <c r="F112" s="9">
        <v>2300000</v>
      </c>
      <c r="G112" s="9">
        <f t="shared" si="1"/>
        <v>-870000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1430000</v>
      </c>
      <c r="F118" s="11">
        <f>+F95+F99+F102+F103+F108+F111+F112+F113+F114+F115</f>
        <v>2300000</v>
      </c>
      <c r="G118" s="11">
        <f t="shared" si="1"/>
        <v>-870000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/>
      <c r="G130" s="9">
        <f t="shared" si="1"/>
        <v>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0</v>
      </c>
      <c r="F134" s="11">
        <f>+F119+F120+F121+F126+F127+F128+F129+F130+F131+F132+F133</f>
        <v>0</v>
      </c>
      <c r="G134" s="11">
        <f t="shared" si="1"/>
        <v>0</v>
      </c>
    </row>
    <row r="135" spans="2:7">
      <c r="B135" s="32"/>
      <c r="C135" s="18" t="s">
        <v>137</v>
      </c>
      <c r="D135" s="19"/>
      <c r="E135" s="20">
        <f xml:space="preserve"> +E118 - E134</f>
        <v>1430000</v>
      </c>
      <c r="F135" s="20">
        <f xml:space="preserve"> +F118 - F134</f>
        <v>2300000</v>
      </c>
      <c r="G135" s="20">
        <f t="shared" ref="G135:G148" si="2">E135-F135</f>
        <v>-870000</v>
      </c>
    </row>
    <row r="136" spans="2:7">
      <c r="B136" s="12" t="s">
        <v>138</v>
      </c>
      <c r="C136" s="21"/>
      <c r="D136" s="22"/>
      <c r="E136" s="23">
        <f xml:space="preserve"> +E94 +E135</f>
        <v>-72392</v>
      </c>
      <c r="F136" s="23">
        <f xml:space="preserve"> +F94 +F135</f>
        <v>-324440</v>
      </c>
      <c r="G136" s="23">
        <f t="shared" si="2"/>
        <v>252048</v>
      </c>
    </row>
    <row r="137" spans="2:7">
      <c r="B137" s="33" t="s">
        <v>139</v>
      </c>
      <c r="C137" s="21" t="s">
        <v>140</v>
      </c>
      <c r="D137" s="22"/>
      <c r="E137" s="23">
        <v>401544</v>
      </c>
      <c r="F137" s="23">
        <v>725984</v>
      </c>
      <c r="G137" s="23">
        <f t="shared" si="2"/>
        <v>-324440</v>
      </c>
    </row>
    <row r="138" spans="2:7">
      <c r="B138" s="34"/>
      <c r="C138" s="21" t="s">
        <v>141</v>
      </c>
      <c r="D138" s="22"/>
      <c r="E138" s="23">
        <f xml:space="preserve"> +E136 +E137</f>
        <v>329152</v>
      </c>
      <c r="F138" s="23">
        <f xml:space="preserve"> +F136 +F137</f>
        <v>401544</v>
      </c>
      <c r="G138" s="23">
        <f t="shared" si="2"/>
        <v>-72392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329152</v>
      </c>
      <c r="F148" s="23">
        <f xml:space="preserve"> +F138 +F139 +F140 - F144</f>
        <v>401544</v>
      </c>
      <c r="G148" s="23">
        <f t="shared" si="2"/>
        <v>-72392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CCF4-9D57-4655-B230-A2A9A6383476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161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3892963</v>
      </c>
      <c r="F6" s="7">
        <f>+F7</f>
        <v>3570210</v>
      </c>
      <c r="G6" s="7">
        <f>E6-F6</f>
        <v>322753</v>
      </c>
    </row>
    <row r="7" spans="2:7">
      <c r="B7" s="31"/>
      <c r="C7" s="31"/>
      <c r="D7" s="8" t="s">
        <v>11</v>
      </c>
      <c r="E7" s="9">
        <f>+E8</f>
        <v>3892963</v>
      </c>
      <c r="F7" s="9">
        <f>+F8</f>
        <v>3570210</v>
      </c>
      <c r="G7" s="9">
        <f t="shared" ref="G7:G70" si="0">E7-F7</f>
        <v>322753</v>
      </c>
    </row>
    <row r="8" spans="2:7">
      <c r="B8" s="31"/>
      <c r="C8" s="31"/>
      <c r="D8" s="8" t="s">
        <v>12</v>
      </c>
      <c r="E8" s="9">
        <v>3892963</v>
      </c>
      <c r="F8" s="9">
        <v>3570210</v>
      </c>
      <c r="G8" s="9">
        <f t="shared" si="0"/>
        <v>322753</v>
      </c>
    </row>
    <row r="9" spans="2:7">
      <c r="B9" s="31"/>
      <c r="C9" s="31"/>
      <c r="D9" s="8" t="s">
        <v>13</v>
      </c>
      <c r="E9" s="9">
        <f>+E10+E14+E15+E17+E18</f>
        <v>23390937</v>
      </c>
      <c r="F9" s="9">
        <f>+F10+F14+F15+F17+F18</f>
        <v>26453558</v>
      </c>
      <c r="G9" s="9">
        <f t="shared" si="0"/>
        <v>-3062621</v>
      </c>
    </row>
    <row r="10" spans="2:7">
      <c r="B10" s="31"/>
      <c r="C10" s="31"/>
      <c r="D10" s="8" t="s">
        <v>14</v>
      </c>
      <c r="E10" s="9">
        <f>+E11+E12+E13</f>
        <v>22238357</v>
      </c>
      <c r="F10" s="9">
        <f>+F11+F12+F13</f>
        <v>25034064</v>
      </c>
      <c r="G10" s="9">
        <f t="shared" si="0"/>
        <v>-2795707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22238357</v>
      </c>
      <c r="F12" s="9">
        <v>25034064</v>
      </c>
      <c r="G12" s="9">
        <f t="shared" si="0"/>
        <v>-2795707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88300</v>
      </c>
      <c r="F14" s="9">
        <v>49800</v>
      </c>
      <c r="G14" s="9">
        <f t="shared" si="0"/>
        <v>38500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1064280</v>
      </c>
      <c r="F18" s="9">
        <f>+F19+F20</f>
        <v>1369694</v>
      </c>
      <c r="G18" s="9">
        <f t="shared" si="0"/>
        <v>-305414</v>
      </c>
    </row>
    <row r="19" spans="2:7">
      <c r="B19" s="31"/>
      <c r="C19" s="31"/>
      <c r="D19" s="8" t="s">
        <v>23</v>
      </c>
      <c r="E19" s="9">
        <v>888000</v>
      </c>
      <c r="F19" s="9">
        <v>1354694</v>
      </c>
      <c r="G19" s="9">
        <f t="shared" si="0"/>
        <v>-466694</v>
      </c>
    </row>
    <row r="20" spans="2:7">
      <c r="B20" s="31"/>
      <c r="C20" s="31"/>
      <c r="D20" s="8" t="s">
        <v>24</v>
      </c>
      <c r="E20" s="9">
        <v>176280</v>
      </c>
      <c r="F20" s="9">
        <v>15000</v>
      </c>
      <c r="G20" s="9">
        <f t="shared" si="0"/>
        <v>161280</v>
      </c>
    </row>
    <row r="21" spans="2:7">
      <c r="B21" s="31"/>
      <c r="C21" s="31"/>
      <c r="D21" s="8" t="s">
        <v>25</v>
      </c>
      <c r="E21" s="9"/>
      <c r="F21" s="9"/>
      <c r="G21" s="9">
        <f t="shared" si="0"/>
        <v>0</v>
      </c>
    </row>
    <row r="22" spans="2:7">
      <c r="B22" s="31"/>
      <c r="C22" s="32"/>
      <c r="D22" s="10" t="s">
        <v>26</v>
      </c>
      <c r="E22" s="11">
        <f>+E6+E9+E21</f>
        <v>27283900</v>
      </c>
      <c r="F22" s="11">
        <f>+F6+F9+F21</f>
        <v>30023768</v>
      </c>
      <c r="G22" s="11">
        <f t="shared" si="0"/>
        <v>-2739868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18772073</v>
      </c>
      <c r="F23" s="9">
        <f>+F24+F25+F26+F27+F28+F29+F30</f>
        <v>17954060</v>
      </c>
      <c r="G23" s="9">
        <f t="shared" si="0"/>
        <v>818013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9855552</v>
      </c>
      <c r="F25" s="9">
        <v>9657976</v>
      </c>
      <c r="G25" s="9">
        <f t="shared" si="0"/>
        <v>197576</v>
      </c>
    </row>
    <row r="26" spans="2:7">
      <c r="B26" s="31"/>
      <c r="C26" s="31"/>
      <c r="D26" s="8" t="s">
        <v>31</v>
      </c>
      <c r="E26" s="9">
        <v>1468900</v>
      </c>
      <c r="F26" s="9">
        <v>1447900</v>
      </c>
      <c r="G26" s="9">
        <f t="shared" si="0"/>
        <v>21000</v>
      </c>
    </row>
    <row r="27" spans="2:7">
      <c r="B27" s="31"/>
      <c r="C27" s="31"/>
      <c r="D27" s="8" t="s">
        <v>32</v>
      </c>
      <c r="E27" s="9">
        <v>1073200</v>
      </c>
      <c r="F27" s="9">
        <v>1136500</v>
      </c>
      <c r="G27" s="9">
        <f t="shared" si="0"/>
        <v>-63300</v>
      </c>
    </row>
    <row r="28" spans="2:7">
      <c r="B28" s="31"/>
      <c r="C28" s="31"/>
      <c r="D28" s="8" t="s">
        <v>33</v>
      </c>
      <c r="E28" s="9">
        <v>3952665</v>
      </c>
      <c r="F28" s="9">
        <v>3606085</v>
      </c>
      <c r="G28" s="9">
        <f t="shared" si="0"/>
        <v>346580</v>
      </c>
    </row>
    <row r="29" spans="2:7">
      <c r="B29" s="31"/>
      <c r="C29" s="31"/>
      <c r="D29" s="8" t="s">
        <v>34</v>
      </c>
      <c r="E29" s="9">
        <v>267000</v>
      </c>
      <c r="F29" s="9">
        <v>133500</v>
      </c>
      <c r="G29" s="9">
        <f t="shared" si="0"/>
        <v>133500</v>
      </c>
    </row>
    <row r="30" spans="2:7">
      <c r="B30" s="31"/>
      <c r="C30" s="31"/>
      <c r="D30" s="8" t="s">
        <v>35</v>
      </c>
      <c r="E30" s="9">
        <v>2154756</v>
      </c>
      <c r="F30" s="9">
        <v>1972099</v>
      </c>
      <c r="G30" s="9">
        <f t="shared" si="0"/>
        <v>182657</v>
      </c>
    </row>
    <row r="31" spans="2:7">
      <c r="B31" s="31"/>
      <c r="C31" s="31"/>
      <c r="D31" s="8" t="s">
        <v>36</v>
      </c>
      <c r="E31" s="9">
        <f>+E32+E33+E34+E35+E36+E37+E38+E39+E40+E41+E42+E43</f>
        <v>1355986</v>
      </c>
      <c r="F31" s="9">
        <f>+F32+F33+F34+F35+F36+F37+F38+F39+F40+F41+F42+F43</f>
        <v>701867</v>
      </c>
      <c r="G31" s="9">
        <f t="shared" si="0"/>
        <v>654119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37643</v>
      </c>
      <c r="F33" s="9">
        <v>65620</v>
      </c>
      <c r="G33" s="9">
        <f t="shared" si="0"/>
        <v>-27977</v>
      </c>
    </row>
    <row r="34" spans="2:7">
      <c r="B34" s="31"/>
      <c r="C34" s="31"/>
      <c r="D34" s="8" t="s">
        <v>39</v>
      </c>
      <c r="E34" s="9"/>
      <c r="F34" s="9"/>
      <c r="G34" s="9">
        <f t="shared" si="0"/>
        <v>0</v>
      </c>
    </row>
    <row r="35" spans="2:7">
      <c r="B35" s="31"/>
      <c r="C35" s="31"/>
      <c r="D35" s="8" t="s">
        <v>40</v>
      </c>
      <c r="E35" s="9">
        <v>68819</v>
      </c>
      <c r="F35" s="9">
        <v>37776</v>
      </c>
      <c r="G35" s="9">
        <f t="shared" si="0"/>
        <v>31043</v>
      </c>
    </row>
    <row r="36" spans="2:7">
      <c r="B36" s="31"/>
      <c r="C36" s="31"/>
      <c r="D36" s="8" t="s">
        <v>41</v>
      </c>
      <c r="E36" s="9">
        <v>81311</v>
      </c>
      <c r="F36" s="9">
        <v>77067</v>
      </c>
      <c r="G36" s="9">
        <f t="shared" si="0"/>
        <v>4244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761240</v>
      </c>
      <c r="F38" s="9">
        <v>290660</v>
      </c>
      <c r="G38" s="9">
        <f t="shared" si="0"/>
        <v>470580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/>
      <c r="F41" s="9">
        <v>2750</v>
      </c>
      <c r="G41" s="9">
        <f t="shared" si="0"/>
        <v>-2750</v>
      </c>
    </row>
    <row r="42" spans="2:7">
      <c r="B42" s="31"/>
      <c r="C42" s="31"/>
      <c r="D42" s="8" t="s">
        <v>47</v>
      </c>
      <c r="E42" s="9">
        <v>328038</v>
      </c>
      <c r="F42" s="9">
        <v>171161</v>
      </c>
      <c r="G42" s="9">
        <f t="shared" si="0"/>
        <v>156877</v>
      </c>
    </row>
    <row r="43" spans="2:7">
      <c r="B43" s="31"/>
      <c r="C43" s="31"/>
      <c r="D43" s="8" t="s">
        <v>48</v>
      </c>
      <c r="E43" s="9">
        <v>60675</v>
      </c>
      <c r="F43" s="9">
        <v>38573</v>
      </c>
      <c r="G43" s="9">
        <f t="shared" si="0"/>
        <v>22102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1472325</v>
      </c>
      <c r="F44" s="9">
        <f>+F45+F46+F47+F48+F49+F50+F51+F52+F53+F54+F55+F56+F57+F58+F59+F60+F61+F62+F63+F64+F65+F66+F67</f>
        <v>1231971</v>
      </c>
      <c r="G44" s="9">
        <f t="shared" si="0"/>
        <v>240354</v>
      </c>
    </row>
    <row r="45" spans="2:7">
      <c r="B45" s="31"/>
      <c r="C45" s="31"/>
      <c r="D45" s="8" t="s">
        <v>50</v>
      </c>
      <c r="E45" s="9">
        <v>25326</v>
      </c>
      <c r="F45" s="9">
        <v>25167</v>
      </c>
      <c r="G45" s="9">
        <f t="shared" si="0"/>
        <v>159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13684</v>
      </c>
      <c r="F47" s="9">
        <v>2130</v>
      </c>
      <c r="G47" s="9">
        <f t="shared" si="0"/>
        <v>11554</v>
      </c>
    </row>
    <row r="48" spans="2:7">
      <c r="B48" s="31"/>
      <c r="C48" s="31"/>
      <c r="D48" s="8" t="s">
        <v>53</v>
      </c>
      <c r="E48" s="9">
        <v>53000</v>
      </c>
      <c r="F48" s="9">
        <v>33400</v>
      </c>
      <c r="G48" s="9">
        <f t="shared" si="0"/>
        <v>19600</v>
      </c>
    </row>
    <row r="49" spans="2:7">
      <c r="B49" s="31"/>
      <c r="C49" s="31"/>
      <c r="D49" s="8" t="s">
        <v>54</v>
      </c>
      <c r="E49" s="9">
        <v>253747</v>
      </c>
      <c r="F49" s="9">
        <v>96293</v>
      </c>
      <c r="G49" s="9">
        <f t="shared" si="0"/>
        <v>157454</v>
      </c>
    </row>
    <row r="50" spans="2:7">
      <c r="B50" s="31"/>
      <c r="C50" s="31"/>
      <c r="D50" s="8" t="s">
        <v>55</v>
      </c>
      <c r="E50" s="9">
        <v>68200</v>
      </c>
      <c r="F50" s="9"/>
      <c r="G50" s="9">
        <f t="shared" si="0"/>
        <v>68200</v>
      </c>
    </row>
    <row r="51" spans="2:7">
      <c r="B51" s="31"/>
      <c r="C51" s="31"/>
      <c r="D51" s="8" t="s">
        <v>41</v>
      </c>
      <c r="E51" s="9">
        <v>27104</v>
      </c>
      <c r="F51" s="9">
        <v>25689</v>
      </c>
      <c r="G51" s="9">
        <f t="shared" si="0"/>
        <v>1415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73425</v>
      </c>
      <c r="F53" s="9">
        <v>152845</v>
      </c>
      <c r="G53" s="9">
        <f t="shared" si="0"/>
        <v>-79420</v>
      </c>
    </row>
    <row r="54" spans="2:7">
      <c r="B54" s="31"/>
      <c r="C54" s="31"/>
      <c r="D54" s="8" t="s">
        <v>57</v>
      </c>
      <c r="E54" s="9">
        <v>212447</v>
      </c>
      <c r="F54" s="9">
        <v>221825</v>
      </c>
      <c r="G54" s="9">
        <f t="shared" si="0"/>
        <v>-9378</v>
      </c>
    </row>
    <row r="55" spans="2:7">
      <c r="B55" s="31"/>
      <c r="C55" s="31"/>
      <c r="D55" s="8" t="s">
        <v>58</v>
      </c>
      <c r="E55" s="9">
        <v>1330</v>
      </c>
      <c r="F55" s="9">
        <v>1179</v>
      </c>
      <c r="G55" s="9">
        <f t="shared" si="0"/>
        <v>151</v>
      </c>
    </row>
    <row r="56" spans="2:7">
      <c r="B56" s="31"/>
      <c r="C56" s="31"/>
      <c r="D56" s="8" t="s">
        <v>59</v>
      </c>
      <c r="E56" s="9">
        <v>1000</v>
      </c>
      <c r="F56" s="9"/>
      <c r="G56" s="9">
        <f t="shared" si="0"/>
        <v>1000</v>
      </c>
    </row>
    <row r="57" spans="2:7">
      <c r="B57" s="31"/>
      <c r="C57" s="31"/>
      <c r="D57" s="8" t="s">
        <v>60</v>
      </c>
      <c r="E57" s="9">
        <v>139500</v>
      </c>
      <c r="F57" s="9">
        <v>104121</v>
      </c>
      <c r="G57" s="9">
        <f t="shared" si="0"/>
        <v>35379</v>
      </c>
    </row>
    <row r="58" spans="2:7">
      <c r="B58" s="31"/>
      <c r="C58" s="31"/>
      <c r="D58" s="8" t="s">
        <v>61</v>
      </c>
      <c r="E58" s="9">
        <v>3630</v>
      </c>
      <c r="F58" s="9">
        <v>8308</v>
      </c>
      <c r="G58" s="9">
        <f t="shared" si="0"/>
        <v>-4678</v>
      </c>
    </row>
    <row r="59" spans="2:7">
      <c r="B59" s="31"/>
      <c r="C59" s="31"/>
      <c r="D59" s="8" t="s">
        <v>44</v>
      </c>
      <c r="E59" s="9">
        <v>239033</v>
      </c>
      <c r="F59" s="9">
        <v>220284</v>
      </c>
      <c r="G59" s="9">
        <f t="shared" si="0"/>
        <v>18749</v>
      </c>
    </row>
    <row r="60" spans="2:7">
      <c r="B60" s="31"/>
      <c r="C60" s="31"/>
      <c r="D60" s="8" t="s">
        <v>45</v>
      </c>
      <c r="E60" s="9">
        <v>102124</v>
      </c>
      <c r="F60" s="9">
        <v>97272</v>
      </c>
      <c r="G60" s="9">
        <f t="shared" si="0"/>
        <v>4852</v>
      </c>
    </row>
    <row r="61" spans="2:7">
      <c r="B61" s="31"/>
      <c r="C61" s="31"/>
      <c r="D61" s="8" t="s">
        <v>62</v>
      </c>
      <c r="E61" s="9"/>
      <c r="F61" s="9"/>
      <c r="G61" s="9">
        <f t="shared" si="0"/>
        <v>0</v>
      </c>
    </row>
    <row r="62" spans="2:7">
      <c r="B62" s="31"/>
      <c r="C62" s="31"/>
      <c r="D62" s="8" t="s">
        <v>63</v>
      </c>
      <c r="E62" s="9">
        <v>122843</v>
      </c>
      <c r="F62" s="9">
        <v>117290</v>
      </c>
      <c r="G62" s="9">
        <f t="shared" si="0"/>
        <v>5553</v>
      </c>
    </row>
    <row r="63" spans="2:7">
      <c r="B63" s="31"/>
      <c r="C63" s="31"/>
      <c r="D63" s="8" t="s">
        <v>64</v>
      </c>
      <c r="E63" s="9">
        <v>40700</v>
      </c>
      <c r="F63" s="9">
        <v>24310</v>
      </c>
      <c r="G63" s="9">
        <f t="shared" si="0"/>
        <v>16390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80900</v>
      </c>
      <c r="F65" s="9">
        <v>89000</v>
      </c>
      <c r="G65" s="9">
        <f t="shared" si="0"/>
        <v>-8100</v>
      </c>
    </row>
    <row r="66" spans="2:7">
      <c r="B66" s="31"/>
      <c r="C66" s="31"/>
      <c r="D66" s="8" t="s">
        <v>48</v>
      </c>
      <c r="E66" s="9">
        <v>14332</v>
      </c>
      <c r="F66" s="9">
        <v>12858</v>
      </c>
      <c r="G66" s="9">
        <f t="shared" si="0"/>
        <v>1474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4140515</v>
      </c>
      <c r="F68" s="9">
        <f>+F69</f>
        <v>3791237</v>
      </c>
      <c r="G68" s="9">
        <f t="shared" si="0"/>
        <v>349278</v>
      </c>
    </row>
    <row r="69" spans="2:7">
      <c r="B69" s="31"/>
      <c r="C69" s="31"/>
      <c r="D69" s="8" t="s">
        <v>69</v>
      </c>
      <c r="E69" s="9">
        <f>+E70+E71+E72-E73</f>
        <v>4140515</v>
      </c>
      <c r="F69" s="9">
        <f>+F70+F71+F72-F73</f>
        <v>3791237</v>
      </c>
      <c r="G69" s="9">
        <f t="shared" si="0"/>
        <v>349278</v>
      </c>
    </row>
    <row r="70" spans="2:7">
      <c r="B70" s="31"/>
      <c r="C70" s="31"/>
      <c r="D70" s="8" t="s">
        <v>70</v>
      </c>
      <c r="E70" s="9">
        <v>499604</v>
      </c>
      <c r="F70" s="9">
        <v>342426</v>
      </c>
      <c r="G70" s="9">
        <f t="shared" si="0"/>
        <v>157178</v>
      </c>
    </row>
    <row r="71" spans="2:7">
      <c r="B71" s="31"/>
      <c r="C71" s="31"/>
      <c r="D71" s="8" t="s">
        <v>71</v>
      </c>
      <c r="E71" s="9">
        <v>3968854</v>
      </c>
      <c r="F71" s="9">
        <v>3948415</v>
      </c>
      <c r="G71" s="9">
        <f t="shared" ref="G71:G134" si="1">E71-F71</f>
        <v>20439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327943</v>
      </c>
      <c r="F73" s="9">
        <v>499604</v>
      </c>
      <c r="G73" s="9">
        <f t="shared" si="1"/>
        <v>-171661</v>
      </c>
    </row>
    <row r="74" spans="2:7">
      <c r="B74" s="31"/>
      <c r="C74" s="31"/>
      <c r="D74" s="8" t="s">
        <v>74</v>
      </c>
      <c r="E74" s="9">
        <v>1740264</v>
      </c>
      <c r="F74" s="9">
        <v>1638175</v>
      </c>
      <c r="G74" s="9">
        <f t="shared" si="1"/>
        <v>102089</v>
      </c>
    </row>
    <row r="75" spans="2:7">
      <c r="B75" s="31"/>
      <c r="C75" s="31"/>
      <c r="D75" s="8" t="s">
        <v>75</v>
      </c>
      <c r="E75" s="9">
        <v>-130204</v>
      </c>
      <c r="F75" s="9">
        <v>-127133</v>
      </c>
      <c r="G75" s="9">
        <f t="shared" si="1"/>
        <v>-3071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27350959</v>
      </c>
      <c r="F79" s="11">
        <f>+F23+F31+F44+F68+F74+F75+F76+F77+F78</f>
        <v>25190177</v>
      </c>
      <c r="G79" s="11">
        <f t="shared" si="1"/>
        <v>2160782</v>
      </c>
    </row>
    <row r="80" spans="2:7">
      <c r="B80" s="32"/>
      <c r="C80" s="12" t="s">
        <v>80</v>
      </c>
      <c r="D80" s="13"/>
      <c r="E80" s="14">
        <f xml:space="preserve"> +E22 - E79</f>
        <v>-67059</v>
      </c>
      <c r="F80" s="14">
        <f xml:space="preserve"> +F22 - F79</f>
        <v>4833591</v>
      </c>
      <c r="G80" s="14">
        <f t="shared" si="1"/>
        <v>-4900650</v>
      </c>
    </row>
    <row r="81" spans="2:7">
      <c r="B81" s="30" t="s">
        <v>81</v>
      </c>
      <c r="C81" s="30" t="s">
        <v>9</v>
      </c>
      <c r="D81" s="8" t="s">
        <v>82</v>
      </c>
      <c r="E81" s="9">
        <v>40</v>
      </c>
      <c r="F81" s="9">
        <v>191</v>
      </c>
      <c r="G81" s="9">
        <f t="shared" si="1"/>
        <v>-151</v>
      </c>
    </row>
    <row r="82" spans="2:7">
      <c r="B82" s="31"/>
      <c r="C82" s="31"/>
      <c r="D82" s="8" t="s">
        <v>83</v>
      </c>
      <c r="E82" s="9">
        <f>+E83+E84+E85</f>
        <v>12500</v>
      </c>
      <c r="F82" s="9">
        <f>+F83+F84+F85</f>
        <v>25750</v>
      </c>
      <c r="G82" s="9">
        <f t="shared" si="1"/>
        <v>-13250</v>
      </c>
    </row>
    <row r="83" spans="2:7">
      <c r="B83" s="31"/>
      <c r="C83" s="31"/>
      <c r="D83" s="8" t="s">
        <v>84</v>
      </c>
      <c r="E83" s="9"/>
      <c r="F83" s="9">
        <v>13500</v>
      </c>
      <c r="G83" s="9">
        <f t="shared" si="1"/>
        <v>-13500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12500</v>
      </c>
      <c r="F85" s="9">
        <v>12250</v>
      </c>
      <c r="G85" s="9">
        <f t="shared" si="1"/>
        <v>250</v>
      </c>
    </row>
    <row r="86" spans="2:7">
      <c r="B86" s="31"/>
      <c r="C86" s="32"/>
      <c r="D86" s="10" t="s">
        <v>87</v>
      </c>
      <c r="E86" s="11">
        <f>+E81+E82</f>
        <v>12540</v>
      </c>
      <c r="F86" s="11">
        <f>+F81+F82</f>
        <v>25941</v>
      </c>
      <c r="G86" s="11">
        <f t="shared" si="1"/>
        <v>-13401</v>
      </c>
    </row>
    <row r="87" spans="2:7">
      <c r="B87" s="31"/>
      <c r="C87" s="30" t="s">
        <v>27</v>
      </c>
      <c r="D87" s="8" t="s">
        <v>88</v>
      </c>
      <c r="E87" s="9">
        <v>268646</v>
      </c>
      <c r="F87" s="9">
        <v>289645</v>
      </c>
      <c r="G87" s="9">
        <f t="shared" si="1"/>
        <v>-20999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268646</v>
      </c>
      <c r="F92" s="11">
        <f>+F87+F88</f>
        <v>289645</v>
      </c>
      <c r="G92" s="11">
        <f t="shared" si="1"/>
        <v>-20999</v>
      </c>
    </row>
    <row r="93" spans="2:7">
      <c r="B93" s="32"/>
      <c r="C93" s="12" t="s">
        <v>94</v>
      </c>
      <c r="D93" s="15"/>
      <c r="E93" s="16">
        <f xml:space="preserve"> +E86 - E92</f>
        <v>-256106</v>
      </c>
      <c r="F93" s="16">
        <f xml:space="preserve"> +F86 - F92</f>
        <v>-263704</v>
      </c>
      <c r="G93" s="16">
        <f t="shared" si="1"/>
        <v>7598</v>
      </c>
    </row>
    <row r="94" spans="2:7">
      <c r="B94" s="12" t="s">
        <v>95</v>
      </c>
      <c r="C94" s="17"/>
      <c r="D94" s="13"/>
      <c r="E94" s="14">
        <f xml:space="preserve"> +E80 +E93</f>
        <v>-323165</v>
      </c>
      <c r="F94" s="14">
        <f xml:space="preserve"> +F80 +F93</f>
        <v>4569887</v>
      </c>
      <c r="G94" s="14">
        <f t="shared" si="1"/>
        <v>-4893052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1722000</v>
      </c>
      <c r="F112" s="9"/>
      <c r="G112" s="9">
        <f t="shared" si="1"/>
        <v>1722000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1722000</v>
      </c>
      <c r="F118" s="11">
        <f>+F95+F99+F102+F103+F108+F111+F112+F113+F114+F115</f>
        <v>0</v>
      </c>
      <c r="G118" s="11">
        <f t="shared" si="1"/>
        <v>1722000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>
        <v>110000</v>
      </c>
      <c r="F127" s="9">
        <v>500000</v>
      </c>
      <c r="G127" s="9">
        <f t="shared" si="1"/>
        <v>-390000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>
        <v>3465000</v>
      </c>
      <c r="G130" s="9">
        <f t="shared" si="1"/>
        <v>-3465000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110000</v>
      </c>
      <c r="F134" s="11">
        <f>+F119+F120+F121+F126+F127+F128+F129+F130+F131+F132+F133</f>
        <v>3965000</v>
      </c>
      <c r="G134" s="11">
        <f t="shared" si="1"/>
        <v>-3855000</v>
      </c>
    </row>
    <row r="135" spans="2:7">
      <c r="B135" s="32"/>
      <c r="C135" s="18" t="s">
        <v>137</v>
      </c>
      <c r="D135" s="19"/>
      <c r="E135" s="20">
        <f xml:space="preserve"> +E118 - E134</f>
        <v>1612000</v>
      </c>
      <c r="F135" s="20">
        <f xml:space="preserve"> +F118 - F134</f>
        <v>-3965000</v>
      </c>
      <c r="G135" s="20">
        <f t="shared" ref="G135:G148" si="2">E135-F135</f>
        <v>5577000</v>
      </c>
    </row>
    <row r="136" spans="2:7">
      <c r="B136" s="12" t="s">
        <v>138</v>
      </c>
      <c r="C136" s="21"/>
      <c r="D136" s="22"/>
      <c r="E136" s="23">
        <f xml:space="preserve"> +E94 +E135</f>
        <v>1288835</v>
      </c>
      <c r="F136" s="23">
        <f xml:space="preserve"> +F94 +F135</f>
        <v>604887</v>
      </c>
      <c r="G136" s="23">
        <f t="shared" si="2"/>
        <v>683948</v>
      </c>
    </row>
    <row r="137" spans="2:7">
      <c r="B137" s="33" t="s">
        <v>139</v>
      </c>
      <c r="C137" s="21" t="s">
        <v>140</v>
      </c>
      <c r="D137" s="22"/>
      <c r="E137" s="23">
        <v>5089142</v>
      </c>
      <c r="F137" s="23">
        <v>4484255</v>
      </c>
      <c r="G137" s="23">
        <f t="shared" si="2"/>
        <v>604887</v>
      </c>
    </row>
    <row r="138" spans="2:7">
      <c r="B138" s="34"/>
      <c r="C138" s="21" t="s">
        <v>141</v>
      </c>
      <c r="D138" s="22"/>
      <c r="E138" s="23">
        <f xml:space="preserve"> +E136 +E137</f>
        <v>6377977</v>
      </c>
      <c r="F138" s="23">
        <f xml:space="preserve"> +F136 +F137</f>
        <v>5089142</v>
      </c>
      <c r="G138" s="23">
        <f t="shared" si="2"/>
        <v>1288835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6377977</v>
      </c>
      <c r="F148" s="23">
        <f xml:space="preserve"> +F138 +F139 +F140 - F144</f>
        <v>5089142</v>
      </c>
      <c r="G148" s="23">
        <f t="shared" si="2"/>
        <v>1288835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7E09-F1EF-40C9-A4BE-89A429445E39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162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31"/>
      <c r="C7" s="31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31"/>
      <c r="C8" s="31"/>
      <c r="D8" s="8" t="s">
        <v>12</v>
      </c>
      <c r="E8" s="9"/>
      <c r="F8" s="9"/>
      <c r="G8" s="9">
        <f t="shared" si="0"/>
        <v>0</v>
      </c>
    </row>
    <row r="9" spans="2:7">
      <c r="B9" s="31"/>
      <c r="C9" s="31"/>
      <c r="D9" s="8" t="s">
        <v>13</v>
      </c>
      <c r="E9" s="9">
        <f>+E10+E14+E15+E17+E18</f>
        <v>9970380</v>
      </c>
      <c r="F9" s="9">
        <f>+F10+F14+F15+F17+F18</f>
        <v>0</v>
      </c>
      <c r="G9" s="9">
        <f t="shared" si="0"/>
        <v>9970380</v>
      </c>
    </row>
    <row r="10" spans="2:7">
      <c r="B10" s="31"/>
      <c r="C10" s="31"/>
      <c r="D10" s="8" t="s">
        <v>14</v>
      </c>
      <c r="E10" s="9">
        <f>+E11+E12+E13</f>
        <v>7065380</v>
      </c>
      <c r="F10" s="9">
        <f>+F11+F12+F13</f>
        <v>0</v>
      </c>
      <c r="G10" s="9">
        <f t="shared" si="0"/>
        <v>7065380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7065380</v>
      </c>
      <c r="F12" s="9"/>
      <c r="G12" s="9">
        <f t="shared" si="0"/>
        <v>7065380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/>
      <c r="F14" s="9"/>
      <c r="G14" s="9">
        <f t="shared" si="0"/>
        <v>0</v>
      </c>
    </row>
    <row r="15" spans="2:7">
      <c r="B15" s="31"/>
      <c r="C15" s="31"/>
      <c r="D15" s="8" t="s">
        <v>19</v>
      </c>
      <c r="E15" s="9">
        <f>+E16</f>
        <v>360000</v>
      </c>
      <c r="F15" s="9">
        <f>+F16</f>
        <v>0</v>
      </c>
      <c r="G15" s="9">
        <f t="shared" si="0"/>
        <v>360000</v>
      </c>
    </row>
    <row r="16" spans="2:7">
      <c r="B16" s="31"/>
      <c r="C16" s="31"/>
      <c r="D16" s="8" t="s">
        <v>20</v>
      </c>
      <c r="E16" s="9">
        <v>360000</v>
      </c>
      <c r="F16" s="9"/>
      <c r="G16" s="9">
        <f t="shared" si="0"/>
        <v>360000</v>
      </c>
    </row>
    <row r="17" spans="2:7">
      <c r="B17" s="31"/>
      <c r="C17" s="31"/>
      <c r="D17" s="8" t="s">
        <v>21</v>
      </c>
      <c r="E17" s="9">
        <v>2545000</v>
      </c>
      <c r="F17" s="9"/>
      <c r="G17" s="9">
        <f t="shared" si="0"/>
        <v>2545000</v>
      </c>
    </row>
    <row r="18" spans="2:7">
      <c r="B18" s="31"/>
      <c r="C18" s="31"/>
      <c r="D18" s="8" t="s">
        <v>22</v>
      </c>
      <c r="E18" s="9">
        <f>+E19+E20</f>
        <v>0</v>
      </c>
      <c r="F18" s="9">
        <f>+F19+F20</f>
        <v>0</v>
      </c>
      <c r="G18" s="9">
        <f t="shared" si="0"/>
        <v>0</v>
      </c>
    </row>
    <row r="19" spans="2:7">
      <c r="B19" s="31"/>
      <c r="C19" s="31"/>
      <c r="D19" s="8" t="s">
        <v>23</v>
      </c>
      <c r="E19" s="9"/>
      <c r="F19" s="9"/>
      <c r="G19" s="9">
        <f t="shared" si="0"/>
        <v>0</v>
      </c>
    </row>
    <row r="20" spans="2:7">
      <c r="B20" s="31"/>
      <c r="C20" s="31"/>
      <c r="D20" s="8" t="s">
        <v>24</v>
      </c>
      <c r="E20" s="9"/>
      <c r="F20" s="9"/>
      <c r="G20" s="9">
        <f t="shared" si="0"/>
        <v>0</v>
      </c>
    </row>
    <row r="21" spans="2:7">
      <c r="B21" s="31"/>
      <c r="C21" s="31"/>
      <c r="D21" s="8" t="s">
        <v>25</v>
      </c>
      <c r="E21" s="9"/>
      <c r="F21" s="9"/>
      <c r="G21" s="9">
        <f t="shared" si="0"/>
        <v>0</v>
      </c>
    </row>
    <row r="22" spans="2:7">
      <c r="B22" s="31"/>
      <c r="C22" s="32"/>
      <c r="D22" s="10" t="s">
        <v>26</v>
      </c>
      <c r="E22" s="11">
        <f>+E6+E9+E21</f>
        <v>9970380</v>
      </c>
      <c r="F22" s="11">
        <f>+F6+F9+F21</f>
        <v>0</v>
      </c>
      <c r="G22" s="11">
        <f t="shared" si="0"/>
        <v>9970380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10178684</v>
      </c>
      <c r="F23" s="9">
        <f>+F24+F25+F26+F27+F28+F29+F30</f>
        <v>0</v>
      </c>
      <c r="G23" s="9">
        <f t="shared" si="0"/>
        <v>10178684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6224862</v>
      </c>
      <c r="F25" s="9"/>
      <c r="G25" s="9">
        <f t="shared" si="0"/>
        <v>6224862</v>
      </c>
    </row>
    <row r="26" spans="2:7">
      <c r="B26" s="31"/>
      <c r="C26" s="31"/>
      <c r="D26" s="8" t="s">
        <v>31</v>
      </c>
      <c r="E26" s="9">
        <v>1097100</v>
      </c>
      <c r="F26" s="9"/>
      <c r="G26" s="9">
        <f t="shared" si="0"/>
        <v>1097100</v>
      </c>
    </row>
    <row r="27" spans="2:7">
      <c r="B27" s="31"/>
      <c r="C27" s="31"/>
      <c r="D27" s="8" t="s">
        <v>32</v>
      </c>
      <c r="E27" s="9">
        <v>451900</v>
      </c>
      <c r="F27" s="9"/>
      <c r="G27" s="9">
        <f t="shared" si="0"/>
        <v>451900</v>
      </c>
    </row>
    <row r="28" spans="2:7">
      <c r="B28" s="31"/>
      <c r="C28" s="31"/>
      <c r="D28" s="8" t="s">
        <v>33</v>
      </c>
      <c r="E28" s="9">
        <v>1185841</v>
      </c>
      <c r="F28" s="9"/>
      <c r="G28" s="9">
        <f t="shared" si="0"/>
        <v>1185841</v>
      </c>
    </row>
    <row r="29" spans="2:7">
      <c r="B29" s="31"/>
      <c r="C29" s="31"/>
      <c r="D29" s="8" t="s">
        <v>34</v>
      </c>
      <c r="E29" s="9">
        <v>178000</v>
      </c>
      <c r="F29" s="9"/>
      <c r="G29" s="9">
        <f t="shared" si="0"/>
        <v>178000</v>
      </c>
    </row>
    <row r="30" spans="2:7">
      <c r="B30" s="31"/>
      <c r="C30" s="31"/>
      <c r="D30" s="8" t="s">
        <v>35</v>
      </c>
      <c r="E30" s="9">
        <v>1040981</v>
      </c>
      <c r="F30" s="9"/>
      <c r="G30" s="9">
        <f t="shared" si="0"/>
        <v>1040981</v>
      </c>
    </row>
    <row r="31" spans="2:7">
      <c r="B31" s="31"/>
      <c r="C31" s="31"/>
      <c r="D31" s="8" t="s">
        <v>36</v>
      </c>
      <c r="E31" s="9">
        <f>+E32+E33+E34+E35+E36+E37+E38+E39+E40+E41+E42+E43</f>
        <v>1334241</v>
      </c>
      <c r="F31" s="9">
        <f>+F32+F33+F34+F35+F36+F37+F38+F39+F40+F41+F42+F43</f>
        <v>0</v>
      </c>
      <c r="G31" s="9">
        <f t="shared" si="0"/>
        <v>1334241</v>
      </c>
    </row>
    <row r="32" spans="2:7">
      <c r="B32" s="31"/>
      <c r="C32" s="31"/>
      <c r="D32" s="8" t="s">
        <v>37</v>
      </c>
      <c r="E32" s="9">
        <v>784963</v>
      </c>
      <c r="F32" s="9"/>
      <c r="G32" s="9">
        <f t="shared" si="0"/>
        <v>784963</v>
      </c>
    </row>
    <row r="33" spans="2:7">
      <c r="B33" s="31"/>
      <c r="C33" s="31"/>
      <c r="D33" s="8" t="s">
        <v>38</v>
      </c>
      <c r="E33" s="9">
        <v>38919</v>
      </c>
      <c r="F33" s="9"/>
      <c r="G33" s="9">
        <f t="shared" si="0"/>
        <v>38919</v>
      </c>
    </row>
    <row r="34" spans="2:7">
      <c r="B34" s="31"/>
      <c r="C34" s="31"/>
      <c r="D34" s="8" t="s">
        <v>39</v>
      </c>
      <c r="E34" s="9">
        <v>5681</v>
      </c>
      <c r="F34" s="9"/>
      <c r="G34" s="9">
        <f t="shared" si="0"/>
        <v>5681</v>
      </c>
    </row>
    <row r="35" spans="2:7">
      <c r="B35" s="31"/>
      <c r="C35" s="31"/>
      <c r="D35" s="8" t="s">
        <v>40</v>
      </c>
      <c r="E35" s="9">
        <v>22601</v>
      </c>
      <c r="F35" s="9"/>
      <c r="G35" s="9">
        <f t="shared" si="0"/>
        <v>22601</v>
      </c>
    </row>
    <row r="36" spans="2:7">
      <c r="B36" s="31"/>
      <c r="C36" s="31"/>
      <c r="D36" s="8" t="s">
        <v>41</v>
      </c>
      <c r="E36" s="9">
        <v>356005</v>
      </c>
      <c r="F36" s="9"/>
      <c r="G36" s="9">
        <f t="shared" si="0"/>
        <v>356005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19852</v>
      </c>
      <c r="F38" s="9"/>
      <c r="G38" s="9">
        <f t="shared" si="0"/>
        <v>19852</v>
      </c>
    </row>
    <row r="39" spans="2:7">
      <c r="B39" s="31"/>
      <c r="C39" s="31"/>
      <c r="D39" s="8" t="s">
        <v>44</v>
      </c>
      <c r="E39" s="9">
        <v>4190</v>
      </c>
      <c r="F39" s="9"/>
      <c r="G39" s="9">
        <f t="shared" si="0"/>
        <v>4190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/>
      <c r="F41" s="9"/>
      <c r="G41" s="9">
        <f t="shared" si="0"/>
        <v>0</v>
      </c>
    </row>
    <row r="42" spans="2:7">
      <c r="B42" s="31"/>
      <c r="C42" s="31"/>
      <c r="D42" s="8" t="s">
        <v>47</v>
      </c>
      <c r="E42" s="9"/>
      <c r="F42" s="9"/>
      <c r="G42" s="9">
        <f t="shared" si="0"/>
        <v>0</v>
      </c>
    </row>
    <row r="43" spans="2:7">
      <c r="B43" s="31"/>
      <c r="C43" s="31"/>
      <c r="D43" s="8" t="s">
        <v>48</v>
      </c>
      <c r="E43" s="9">
        <v>102030</v>
      </c>
      <c r="F43" s="9"/>
      <c r="G43" s="9">
        <f t="shared" si="0"/>
        <v>102030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1471335</v>
      </c>
      <c r="F44" s="9">
        <f>+F45+F46+F47+F48+F49+F50+F51+F52+F53+F54+F55+F56+F57+F58+F59+F60+F61+F62+F63+F64+F65+F66+F67</f>
        <v>0</v>
      </c>
      <c r="G44" s="9">
        <f t="shared" si="0"/>
        <v>1471335</v>
      </c>
    </row>
    <row r="45" spans="2:7">
      <c r="B45" s="31"/>
      <c r="C45" s="31"/>
      <c r="D45" s="8" t="s">
        <v>50</v>
      </c>
      <c r="E45" s="9">
        <v>17990</v>
      </c>
      <c r="F45" s="9"/>
      <c r="G45" s="9">
        <f t="shared" si="0"/>
        <v>17990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4000</v>
      </c>
      <c r="F47" s="9"/>
      <c r="G47" s="9">
        <f t="shared" si="0"/>
        <v>4000</v>
      </c>
    </row>
    <row r="48" spans="2:7">
      <c r="B48" s="31"/>
      <c r="C48" s="31"/>
      <c r="D48" s="8" t="s">
        <v>53</v>
      </c>
      <c r="E48" s="9">
        <v>81300</v>
      </c>
      <c r="F48" s="9"/>
      <c r="G48" s="9">
        <f t="shared" si="0"/>
        <v>81300</v>
      </c>
    </row>
    <row r="49" spans="2:7">
      <c r="B49" s="31"/>
      <c r="C49" s="31"/>
      <c r="D49" s="8" t="s">
        <v>54</v>
      </c>
      <c r="E49" s="9">
        <v>42051</v>
      </c>
      <c r="F49" s="9"/>
      <c r="G49" s="9">
        <f t="shared" si="0"/>
        <v>42051</v>
      </c>
    </row>
    <row r="50" spans="2:7">
      <c r="B50" s="31"/>
      <c r="C50" s="31"/>
      <c r="D50" s="8" t="s">
        <v>55</v>
      </c>
      <c r="E50" s="9">
        <v>550</v>
      </c>
      <c r="F50" s="9"/>
      <c r="G50" s="9">
        <f t="shared" si="0"/>
        <v>550</v>
      </c>
    </row>
    <row r="51" spans="2:7">
      <c r="B51" s="31"/>
      <c r="C51" s="31"/>
      <c r="D51" s="8" t="s">
        <v>41</v>
      </c>
      <c r="E51" s="9">
        <v>86316</v>
      </c>
      <c r="F51" s="9"/>
      <c r="G51" s="9">
        <f t="shared" si="0"/>
        <v>86316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26180</v>
      </c>
      <c r="F53" s="9"/>
      <c r="G53" s="9">
        <f t="shared" si="0"/>
        <v>26180</v>
      </c>
    </row>
    <row r="54" spans="2:7">
      <c r="B54" s="31"/>
      <c r="C54" s="31"/>
      <c r="D54" s="8" t="s">
        <v>57</v>
      </c>
      <c r="E54" s="9">
        <v>86909</v>
      </c>
      <c r="F54" s="9"/>
      <c r="G54" s="9">
        <f t="shared" si="0"/>
        <v>86909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59784</v>
      </c>
      <c r="F57" s="9"/>
      <c r="G57" s="9">
        <f t="shared" si="0"/>
        <v>59784</v>
      </c>
    </row>
    <row r="58" spans="2:7">
      <c r="B58" s="31"/>
      <c r="C58" s="31"/>
      <c r="D58" s="8" t="s">
        <v>61</v>
      </c>
      <c r="E58" s="9">
        <v>5060</v>
      </c>
      <c r="F58" s="9"/>
      <c r="G58" s="9">
        <f t="shared" si="0"/>
        <v>5060</v>
      </c>
    </row>
    <row r="59" spans="2:7">
      <c r="B59" s="31"/>
      <c r="C59" s="31"/>
      <c r="D59" s="8" t="s">
        <v>44</v>
      </c>
      <c r="E59" s="9">
        <v>68850</v>
      </c>
      <c r="F59" s="9"/>
      <c r="G59" s="9">
        <f t="shared" si="0"/>
        <v>68850</v>
      </c>
    </row>
    <row r="60" spans="2:7">
      <c r="B60" s="31"/>
      <c r="C60" s="31"/>
      <c r="D60" s="8" t="s">
        <v>45</v>
      </c>
      <c r="E60" s="9"/>
      <c r="F60" s="9"/>
      <c r="G60" s="9">
        <f t="shared" si="0"/>
        <v>0</v>
      </c>
    </row>
    <row r="61" spans="2:7">
      <c r="B61" s="31"/>
      <c r="C61" s="31"/>
      <c r="D61" s="8" t="s">
        <v>62</v>
      </c>
      <c r="E61" s="9">
        <v>926800</v>
      </c>
      <c r="F61" s="9"/>
      <c r="G61" s="9">
        <f t="shared" si="0"/>
        <v>926800</v>
      </c>
    </row>
    <row r="62" spans="2:7">
      <c r="B62" s="31"/>
      <c r="C62" s="31"/>
      <c r="D62" s="8" t="s">
        <v>63</v>
      </c>
      <c r="E62" s="9"/>
      <c r="F62" s="9"/>
      <c r="G62" s="9">
        <f t="shared" si="0"/>
        <v>0</v>
      </c>
    </row>
    <row r="63" spans="2:7">
      <c r="B63" s="31"/>
      <c r="C63" s="31"/>
      <c r="D63" s="8" t="s">
        <v>64</v>
      </c>
      <c r="E63" s="9"/>
      <c r="F63" s="9"/>
      <c r="G63" s="9">
        <f t="shared" si="0"/>
        <v>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3000</v>
      </c>
      <c r="F65" s="9"/>
      <c r="G65" s="9">
        <f t="shared" si="0"/>
        <v>3000</v>
      </c>
    </row>
    <row r="66" spans="2:7">
      <c r="B66" s="31"/>
      <c r="C66" s="31"/>
      <c r="D66" s="8" t="s">
        <v>48</v>
      </c>
      <c r="E66" s="9">
        <v>62545</v>
      </c>
      <c r="F66" s="9"/>
      <c r="G66" s="9">
        <f t="shared" si="0"/>
        <v>62545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0</v>
      </c>
      <c r="F68" s="9">
        <f>+F69</f>
        <v>0</v>
      </c>
      <c r="G68" s="9">
        <f t="shared" si="0"/>
        <v>0</v>
      </c>
    </row>
    <row r="69" spans="2:7">
      <c r="B69" s="31"/>
      <c r="C69" s="31"/>
      <c r="D69" s="8" t="s">
        <v>69</v>
      </c>
      <c r="E69" s="9">
        <f>+E70+E71+E72-E73</f>
        <v>0</v>
      </c>
      <c r="F69" s="9">
        <f>+F70+F71+F72-F73</f>
        <v>0</v>
      </c>
      <c r="G69" s="9">
        <f t="shared" si="0"/>
        <v>0</v>
      </c>
    </row>
    <row r="70" spans="2:7">
      <c r="B70" s="31"/>
      <c r="C70" s="31"/>
      <c r="D70" s="8" t="s">
        <v>70</v>
      </c>
      <c r="E70" s="9"/>
      <c r="F70" s="9"/>
      <c r="G70" s="9">
        <f t="shared" si="0"/>
        <v>0</v>
      </c>
    </row>
    <row r="71" spans="2:7">
      <c r="B71" s="31"/>
      <c r="C71" s="31"/>
      <c r="D71" s="8" t="s">
        <v>71</v>
      </c>
      <c r="E71" s="9"/>
      <c r="F71" s="9"/>
      <c r="G71" s="9">
        <f t="shared" ref="G71:G134" si="1">E71-F71</f>
        <v>0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/>
      <c r="F73" s="9"/>
      <c r="G73" s="9">
        <f t="shared" si="1"/>
        <v>0</v>
      </c>
    </row>
    <row r="74" spans="2:7">
      <c r="B74" s="31"/>
      <c r="C74" s="31"/>
      <c r="D74" s="8" t="s">
        <v>74</v>
      </c>
      <c r="E74" s="9"/>
      <c r="F74" s="9"/>
      <c r="G74" s="9">
        <f t="shared" si="1"/>
        <v>0</v>
      </c>
    </row>
    <row r="75" spans="2:7">
      <c r="B75" s="31"/>
      <c r="C75" s="31"/>
      <c r="D75" s="8" t="s">
        <v>75</v>
      </c>
      <c r="E75" s="9">
        <v>72036</v>
      </c>
      <c r="F75" s="9"/>
      <c r="G75" s="9">
        <f t="shared" si="1"/>
        <v>72036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13056296</v>
      </c>
      <c r="F79" s="11">
        <f>+F23+F31+F44+F68+F74+F75+F76+F77+F78</f>
        <v>0</v>
      </c>
      <c r="G79" s="11">
        <f t="shared" si="1"/>
        <v>13056296</v>
      </c>
    </row>
    <row r="80" spans="2:7">
      <c r="B80" s="32"/>
      <c r="C80" s="12" t="s">
        <v>80</v>
      </c>
      <c r="D80" s="13"/>
      <c r="E80" s="14">
        <f xml:space="preserve"> +E22 - E79</f>
        <v>-3085916</v>
      </c>
      <c r="F80" s="14">
        <f xml:space="preserve"> +F22 - F79</f>
        <v>0</v>
      </c>
      <c r="G80" s="14">
        <f t="shared" si="1"/>
        <v>-3085916</v>
      </c>
    </row>
    <row r="81" spans="2:7">
      <c r="B81" s="30" t="s">
        <v>81</v>
      </c>
      <c r="C81" s="30" t="s">
        <v>9</v>
      </c>
      <c r="D81" s="8" t="s">
        <v>82</v>
      </c>
      <c r="E81" s="9">
        <v>4</v>
      </c>
      <c r="F81" s="9"/>
      <c r="G81" s="9">
        <f t="shared" si="1"/>
        <v>4</v>
      </c>
    </row>
    <row r="82" spans="2:7">
      <c r="B82" s="31"/>
      <c r="C82" s="31"/>
      <c r="D82" s="8" t="s">
        <v>83</v>
      </c>
      <c r="E82" s="9">
        <f>+E83+E84+E85</f>
        <v>44700</v>
      </c>
      <c r="F82" s="9">
        <f>+F83+F84+F85</f>
        <v>0</v>
      </c>
      <c r="G82" s="9">
        <f t="shared" si="1"/>
        <v>44700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>
        <v>44700</v>
      </c>
      <c r="F84" s="9"/>
      <c r="G84" s="9">
        <f t="shared" si="1"/>
        <v>44700</v>
      </c>
    </row>
    <row r="85" spans="2:7">
      <c r="B85" s="31"/>
      <c r="C85" s="31"/>
      <c r="D85" s="8" t="s">
        <v>86</v>
      </c>
      <c r="E85" s="9"/>
      <c r="F85" s="9"/>
      <c r="G85" s="9">
        <f t="shared" si="1"/>
        <v>0</v>
      </c>
    </row>
    <row r="86" spans="2:7">
      <c r="B86" s="31"/>
      <c r="C86" s="32"/>
      <c r="D86" s="10" t="s">
        <v>87</v>
      </c>
      <c r="E86" s="11">
        <f>+E81+E82</f>
        <v>44704</v>
      </c>
      <c r="F86" s="11">
        <f>+F81+F82</f>
        <v>0</v>
      </c>
      <c r="G86" s="11">
        <f t="shared" si="1"/>
        <v>44704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44704</v>
      </c>
      <c r="F93" s="16">
        <f xml:space="preserve"> +F86 - F92</f>
        <v>0</v>
      </c>
      <c r="G93" s="16">
        <f t="shared" si="1"/>
        <v>44704</v>
      </c>
    </row>
    <row r="94" spans="2:7">
      <c r="B94" s="12" t="s">
        <v>95</v>
      </c>
      <c r="C94" s="17"/>
      <c r="D94" s="13"/>
      <c r="E94" s="14">
        <f xml:space="preserve"> +E80 +E93</f>
        <v>-3041212</v>
      </c>
      <c r="F94" s="14">
        <f xml:space="preserve"> +F80 +F93</f>
        <v>0</v>
      </c>
      <c r="G94" s="14">
        <f t="shared" si="1"/>
        <v>-3041212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2760000</v>
      </c>
      <c r="F112" s="9"/>
      <c r="G112" s="9">
        <f t="shared" si="1"/>
        <v>2760000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>
        <v>121000</v>
      </c>
      <c r="F114" s="9"/>
      <c r="G114" s="9">
        <f t="shared" si="1"/>
        <v>121000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2881000</v>
      </c>
      <c r="F118" s="11">
        <f>+F95+F99+F102+F103+F108+F111+F112+F113+F114+F115</f>
        <v>0</v>
      </c>
      <c r="G118" s="11">
        <f t="shared" si="1"/>
        <v>2881000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/>
      <c r="G130" s="9">
        <f t="shared" si="1"/>
        <v>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0</v>
      </c>
      <c r="F134" s="11">
        <f>+F119+F120+F121+F126+F127+F128+F129+F130+F131+F132+F133</f>
        <v>0</v>
      </c>
      <c r="G134" s="11">
        <f t="shared" si="1"/>
        <v>0</v>
      </c>
    </row>
    <row r="135" spans="2:7">
      <c r="B135" s="32"/>
      <c r="C135" s="18" t="s">
        <v>137</v>
      </c>
      <c r="D135" s="19"/>
      <c r="E135" s="20">
        <f xml:space="preserve"> +E118 - E134</f>
        <v>2881000</v>
      </c>
      <c r="F135" s="20">
        <f xml:space="preserve"> +F118 - F134</f>
        <v>0</v>
      </c>
      <c r="G135" s="20">
        <f t="shared" ref="G135:G148" si="2">E135-F135</f>
        <v>2881000</v>
      </c>
    </row>
    <row r="136" spans="2:7">
      <c r="B136" s="12" t="s">
        <v>138</v>
      </c>
      <c r="C136" s="21"/>
      <c r="D136" s="22"/>
      <c r="E136" s="23">
        <f xml:space="preserve"> +E94 +E135</f>
        <v>-160212</v>
      </c>
      <c r="F136" s="23">
        <f xml:space="preserve"> +F94 +F135</f>
        <v>0</v>
      </c>
      <c r="G136" s="23">
        <f t="shared" si="2"/>
        <v>-160212</v>
      </c>
    </row>
    <row r="137" spans="2:7">
      <c r="B137" s="33" t="s">
        <v>139</v>
      </c>
      <c r="C137" s="21" t="s">
        <v>140</v>
      </c>
      <c r="D137" s="22"/>
      <c r="E137" s="23"/>
      <c r="F137" s="23"/>
      <c r="G137" s="23">
        <f t="shared" si="2"/>
        <v>0</v>
      </c>
    </row>
    <row r="138" spans="2:7">
      <c r="B138" s="34"/>
      <c r="C138" s="21" t="s">
        <v>141</v>
      </c>
      <c r="D138" s="22"/>
      <c r="E138" s="23">
        <f xml:space="preserve"> +E136 +E137</f>
        <v>-160212</v>
      </c>
      <c r="F138" s="23">
        <f xml:space="preserve"> +F136 +F137</f>
        <v>0</v>
      </c>
      <c r="G138" s="23">
        <f t="shared" si="2"/>
        <v>-160212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-160212</v>
      </c>
      <c r="F148" s="23">
        <f xml:space="preserve"> +F138 +F139 +F140 - F144</f>
        <v>0</v>
      </c>
      <c r="G148" s="23">
        <f t="shared" si="2"/>
        <v>-160212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CCA6-CF7B-4D2C-AA8F-7E64278C5590}">
  <dimension ref="B2:S61"/>
  <sheetViews>
    <sheetView workbookViewId="0"/>
  </sheetViews>
  <sheetFormatPr defaultRowHeight="18.75"/>
  <cols>
    <col min="1" max="3" width="2.875" customWidth="1"/>
    <col min="4" max="4" width="57.5" customWidth="1"/>
    <col min="5" max="19" width="20.75" customWidth="1"/>
  </cols>
  <sheetData>
    <row r="2" spans="2:19" ht="2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  <c r="R2" s="3"/>
      <c r="S2" s="3" t="s">
        <v>165</v>
      </c>
    </row>
    <row r="3" spans="2:19" ht="21">
      <c r="B3" s="27" t="s">
        <v>166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2"/>
      <c r="S4" s="2"/>
    </row>
    <row r="5" spans="2:19" ht="2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4" t="s">
        <v>3</v>
      </c>
    </row>
    <row r="7" spans="2:19">
      <c r="B7" s="41" t="s">
        <v>4</v>
      </c>
      <c r="C7" s="42"/>
      <c r="D7" s="43"/>
      <c r="E7" s="44" t="s">
        <v>167</v>
      </c>
      <c r="F7" s="44" t="s">
        <v>168</v>
      </c>
      <c r="G7" s="44" t="s">
        <v>169</v>
      </c>
      <c r="H7" s="44" t="s">
        <v>170</v>
      </c>
      <c r="I7" s="44" t="s">
        <v>171</v>
      </c>
      <c r="J7" s="44" t="s">
        <v>172</v>
      </c>
      <c r="K7" s="44" t="s">
        <v>173</v>
      </c>
      <c r="L7" s="44" t="s">
        <v>174</v>
      </c>
      <c r="M7" s="44" t="s">
        <v>175</v>
      </c>
      <c r="N7" s="44" t="s">
        <v>176</v>
      </c>
      <c r="O7" s="44" t="s">
        <v>177</v>
      </c>
      <c r="P7" s="44" t="s">
        <v>178</v>
      </c>
      <c r="Q7" s="45" t="s">
        <v>179</v>
      </c>
      <c r="R7" s="45" t="s">
        <v>180</v>
      </c>
      <c r="S7" s="45" t="s">
        <v>181</v>
      </c>
    </row>
    <row r="8" spans="2:19">
      <c r="B8" s="30" t="s">
        <v>8</v>
      </c>
      <c r="C8" s="30" t="s">
        <v>9</v>
      </c>
      <c r="D8" s="6" t="s">
        <v>10</v>
      </c>
      <c r="E8" s="7"/>
      <c r="F8" s="7">
        <v>2128812</v>
      </c>
      <c r="G8" s="7">
        <v>4592784</v>
      </c>
      <c r="H8" s="7">
        <v>2079289</v>
      </c>
      <c r="I8" s="7">
        <v>2994073</v>
      </c>
      <c r="J8" s="7">
        <v>8518407</v>
      </c>
      <c r="K8" s="7">
        <v>6993244</v>
      </c>
      <c r="L8" s="7">
        <v>4579607</v>
      </c>
      <c r="M8" s="7">
        <v>14103009</v>
      </c>
      <c r="N8" s="7"/>
      <c r="O8" s="7">
        <v>3892963</v>
      </c>
      <c r="P8" s="7"/>
      <c r="Q8" s="7">
        <f>+E8+F8+G8+H8+I8+J8+K8+L8+M8+N8+O8+P8</f>
        <v>49882188</v>
      </c>
      <c r="R8" s="37"/>
      <c r="S8" s="7">
        <f>Q8-ABS(R8)</f>
        <v>49882188</v>
      </c>
    </row>
    <row r="9" spans="2:19">
      <c r="B9" s="31"/>
      <c r="C9" s="31"/>
      <c r="D9" s="8" t="s">
        <v>13</v>
      </c>
      <c r="E9" s="9">
        <v>1800500</v>
      </c>
      <c r="F9" s="9">
        <v>48063527</v>
      </c>
      <c r="G9" s="9">
        <v>43484407</v>
      </c>
      <c r="H9" s="9">
        <v>30737668</v>
      </c>
      <c r="I9" s="9">
        <v>30995379</v>
      </c>
      <c r="J9" s="9">
        <v>37216974</v>
      </c>
      <c r="K9" s="9">
        <v>46610702</v>
      </c>
      <c r="L9" s="9">
        <v>40682652</v>
      </c>
      <c r="M9" s="9">
        <v>49570670</v>
      </c>
      <c r="N9" s="9">
        <v>13203063</v>
      </c>
      <c r="O9" s="9">
        <v>23390937</v>
      </c>
      <c r="P9" s="9">
        <v>9970380</v>
      </c>
      <c r="Q9" s="9">
        <f t="shared" ref="Q9:Q61" si="0">+E9+F9+G9+H9+I9+J9+K9+L9+M9+N9+O9+P9</f>
        <v>375726859</v>
      </c>
      <c r="R9" s="38"/>
      <c r="S9" s="9">
        <f t="shared" ref="S9:S60" si="1">Q9-ABS(R9)</f>
        <v>375726859</v>
      </c>
    </row>
    <row r="10" spans="2:19">
      <c r="B10" s="31"/>
      <c r="C10" s="31"/>
      <c r="D10" s="8" t="s">
        <v>25</v>
      </c>
      <c r="E10" s="9">
        <v>50000</v>
      </c>
      <c r="F10" s="9">
        <v>45000</v>
      </c>
      <c r="G10" s="9">
        <v>95000</v>
      </c>
      <c r="H10" s="9">
        <v>131000</v>
      </c>
      <c r="I10" s="9"/>
      <c r="J10" s="9">
        <v>45000</v>
      </c>
      <c r="K10" s="9">
        <v>118000</v>
      </c>
      <c r="L10" s="9">
        <v>3020000</v>
      </c>
      <c r="M10" s="9">
        <v>90000</v>
      </c>
      <c r="N10" s="9"/>
      <c r="O10" s="9"/>
      <c r="P10" s="9"/>
      <c r="Q10" s="9">
        <f t="shared" si="0"/>
        <v>3594000</v>
      </c>
      <c r="R10" s="39"/>
      <c r="S10" s="9">
        <f t="shared" si="1"/>
        <v>3594000</v>
      </c>
    </row>
    <row r="11" spans="2:19">
      <c r="B11" s="31"/>
      <c r="C11" s="32"/>
      <c r="D11" s="10" t="s">
        <v>26</v>
      </c>
      <c r="E11" s="11">
        <f t="shared" ref="E11:P11" si="2">+E8+E9+E10</f>
        <v>1850500</v>
      </c>
      <c r="F11" s="11">
        <f t="shared" si="2"/>
        <v>50237339</v>
      </c>
      <c r="G11" s="11">
        <f t="shared" si="2"/>
        <v>48172191</v>
      </c>
      <c r="H11" s="11">
        <f t="shared" si="2"/>
        <v>32947957</v>
      </c>
      <c r="I11" s="11">
        <f t="shared" si="2"/>
        <v>33989452</v>
      </c>
      <c r="J11" s="11">
        <f t="shared" si="2"/>
        <v>45780381</v>
      </c>
      <c r="K11" s="11">
        <f t="shared" si="2"/>
        <v>53721946</v>
      </c>
      <c r="L11" s="11">
        <f t="shared" si="2"/>
        <v>48282259</v>
      </c>
      <c r="M11" s="11">
        <f t="shared" si="2"/>
        <v>63763679</v>
      </c>
      <c r="N11" s="11">
        <f t="shared" si="2"/>
        <v>13203063</v>
      </c>
      <c r="O11" s="11">
        <f t="shared" si="2"/>
        <v>27283900</v>
      </c>
      <c r="P11" s="11">
        <f t="shared" si="2"/>
        <v>9970380</v>
      </c>
      <c r="Q11" s="11">
        <f t="shared" si="0"/>
        <v>429203047</v>
      </c>
      <c r="R11" s="40">
        <f>+R8+R9+R10</f>
        <v>0</v>
      </c>
      <c r="S11" s="11">
        <f t="shared" si="1"/>
        <v>429203047</v>
      </c>
    </row>
    <row r="12" spans="2:19">
      <c r="B12" s="31"/>
      <c r="C12" s="30" t="s">
        <v>27</v>
      </c>
      <c r="D12" s="8" t="s">
        <v>28</v>
      </c>
      <c r="E12" s="9">
        <v>25695457</v>
      </c>
      <c r="F12" s="9">
        <v>44877379</v>
      </c>
      <c r="G12" s="9">
        <v>24015570</v>
      </c>
      <c r="H12" s="9">
        <v>27954894</v>
      </c>
      <c r="I12" s="9">
        <v>21754512</v>
      </c>
      <c r="J12" s="9">
        <v>25285990</v>
      </c>
      <c r="K12" s="9">
        <v>23585471</v>
      </c>
      <c r="L12" s="9">
        <v>25505872</v>
      </c>
      <c r="M12" s="9">
        <v>50040577</v>
      </c>
      <c r="N12" s="9">
        <v>13073970</v>
      </c>
      <c r="O12" s="9">
        <v>18772073</v>
      </c>
      <c r="P12" s="9">
        <v>10178684</v>
      </c>
      <c r="Q12" s="9">
        <f t="shared" si="0"/>
        <v>310740449</v>
      </c>
      <c r="R12" s="37"/>
      <c r="S12" s="9">
        <f t="shared" si="1"/>
        <v>310740449</v>
      </c>
    </row>
    <row r="13" spans="2:19">
      <c r="B13" s="31"/>
      <c r="C13" s="31"/>
      <c r="D13" s="8" t="s">
        <v>36</v>
      </c>
      <c r="E13" s="9">
        <v>284249</v>
      </c>
      <c r="F13" s="9">
        <v>2386446</v>
      </c>
      <c r="G13" s="9">
        <v>1785229</v>
      </c>
      <c r="H13" s="9">
        <v>1780804</v>
      </c>
      <c r="I13" s="9">
        <v>797195</v>
      </c>
      <c r="J13" s="9">
        <v>1883180</v>
      </c>
      <c r="K13" s="9">
        <v>1497368</v>
      </c>
      <c r="L13" s="9">
        <v>1463429</v>
      </c>
      <c r="M13" s="9">
        <v>1931505</v>
      </c>
      <c r="N13" s="9">
        <v>180739</v>
      </c>
      <c r="O13" s="9">
        <v>1355986</v>
      </c>
      <c r="P13" s="9">
        <v>1334241</v>
      </c>
      <c r="Q13" s="9">
        <f t="shared" si="0"/>
        <v>16680371</v>
      </c>
      <c r="R13" s="38"/>
      <c r="S13" s="9">
        <f t="shared" si="1"/>
        <v>16680371</v>
      </c>
    </row>
    <row r="14" spans="2:19">
      <c r="B14" s="31"/>
      <c r="C14" s="31"/>
      <c r="D14" s="8" t="s">
        <v>49</v>
      </c>
      <c r="E14" s="9">
        <v>8597472</v>
      </c>
      <c r="F14" s="9">
        <v>3016050</v>
      </c>
      <c r="G14" s="9">
        <v>2000766</v>
      </c>
      <c r="H14" s="9">
        <v>1615394</v>
      </c>
      <c r="I14" s="9">
        <v>1434613</v>
      </c>
      <c r="J14" s="9">
        <v>6125185</v>
      </c>
      <c r="K14" s="9">
        <v>2402944</v>
      </c>
      <c r="L14" s="9">
        <v>2924591</v>
      </c>
      <c r="M14" s="9">
        <v>3617969</v>
      </c>
      <c r="N14" s="9">
        <v>1395855</v>
      </c>
      <c r="O14" s="9">
        <v>1472325</v>
      </c>
      <c r="P14" s="9">
        <v>1471335</v>
      </c>
      <c r="Q14" s="9">
        <f t="shared" si="0"/>
        <v>36074499</v>
      </c>
      <c r="R14" s="38"/>
      <c r="S14" s="9">
        <f t="shared" si="1"/>
        <v>36074499</v>
      </c>
    </row>
    <row r="15" spans="2:19">
      <c r="B15" s="31"/>
      <c r="C15" s="31"/>
      <c r="D15" s="8" t="s">
        <v>68</v>
      </c>
      <c r="E15" s="9"/>
      <c r="F15" s="9">
        <v>2247607</v>
      </c>
      <c r="G15" s="9">
        <v>4487573</v>
      </c>
      <c r="H15" s="9">
        <v>2076748</v>
      </c>
      <c r="I15" s="9">
        <v>2982520</v>
      </c>
      <c r="J15" s="9">
        <v>8712943</v>
      </c>
      <c r="K15" s="9">
        <v>7111709</v>
      </c>
      <c r="L15" s="9">
        <v>4756931</v>
      </c>
      <c r="M15" s="9">
        <v>15000911</v>
      </c>
      <c r="N15" s="9"/>
      <c r="O15" s="9">
        <v>4140515</v>
      </c>
      <c r="P15" s="9"/>
      <c r="Q15" s="9">
        <f t="shared" si="0"/>
        <v>51517457</v>
      </c>
      <c r="R15" s="38"/>
      <c r="S15" s="9">
        <f t="shared" si="1"/>
        <v>51517457</v>
      </c>
    </row>
    <row r="16" spans="2:19">
      <c r="B16" s="31"/>
      <c r="C16" s="31"/>
      <c r="D16" s="8" t="s">
        <v>74</v>
      </c>
      <c r="E16" s="9">
        <v>3026793</v>
      </c>
      <c r="F16" s="9">
        <v>7042016</v>
      </c>
      <c r="G16" s="9">
        <v>1162733</v>
      </c>
      <c r="H16" s="9">
        <v>439828</v>
      </c>
      <c r="I16" s="9">
        <v>261181</v>
      </c>
      <c r="J16" s="9">
        <v>1080361</v>
      </c>
      <c r="K16" s="9">
        <v>2184457</v>
      </c>
      <c r="L16" s="9">
        <v>1113986</v>
      </c>
      <c r="M16" s="9">
        <v>1840555</v>
      </c>
      <c r="N16" s="9"/>
      <c r="O16" s="9">
        <v>1740264</v>
      </c>
      <c r="P16" s="9"/>
      <c r="Q16" s="9">
        <f t="shared" si="0"/>
        <v>19892174</v>
      </c>
      <c r="R16" s="38"/>
      <c r="S16" s="9">
        <f t="shared" si="1"/>
        <v>19892174</v>
      </c>
    </row>
    <row r="17" spans="2:19">
      <c r="B17" s="31"/>
      <c r="C17" s="31"/>
      <c r="D17" s="8" t="s">
        <v>75</v>
      </c>
      <c r="E17" s="9">
        <v>-1729000</v>
      </c>
      <c r="F17" s="9">
        <v>-306460</v>
      </c>
      <c r="G17" s="9">
        <v>-678850</v>
      </c>
      <c r="H17" s="9">
        <v>-117667</v>
      </c>
      <c r="I17" s="9"/>
      <c r="J17" s="9">
        <v>-440850</v>
      </c>
      <c r="K17" s="9">
        <v>-373518</v>
      </c>
      <c r="L17" s="9">
        <v>-31077</v>
      </c>
      <c r="M17" s="9">
        <v>-780376</v>
      </c>
      <c r="N17" s="9">
        <v>54901</v>
      </c>
      <c r="O17" s="9">
        <v>-130204</v>
      </c>
      <c r="P17" s="9">
        <v>72036</v>
      </c>
      <c r="Q17" s="9">
        <f t="shared" si="0"/>
        <v>-4461065</v>
      </c>
      <c r="R17" s="38"/>
      <c r="S17" s="9">
        <f t="shared" si="1"/>
        <v>-4461065</v>
      </c>
    </row>
    <row r="18" spans="2:19">
      <c r="B18" s="31"/>
      <c r="C18" s="31"/>
      <c r="D18" s="8" t="s">
        <v>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38"/>
      <c r="S18" s="9">
        <f t="shared" si="1"/>
        <v>0</v>
      </c>
    </row>
    <row r="19" spans="2:19">
      <c r="B19" s="31"/>
      <c r="C19" s="31"/>
      <c r="D19" s="8" t="s">
        <v>77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38"/>
      <c r="S19" s="9">
        <f t="shared" si="1"/>
        <v>0</v>
      </c>
    </row>
    <row r="20" spans="2:19">
      <c r="B20" s="31"/>
      <c r="C20" s="31"/>
      <c r="D20" s="8" t="s">
        <v>78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39"/>
      <c r="S20" s="9">
        <f t="shared" si="1"/>
        <v>0</v>
      </c>
    </row>
    <row r="21" spans="2:19">
      <c r="B21" s="31"/>
      <c r="C21" s="32"/>
      <c r="D21" s="10" t="s">
        <v>79</v>
      </c>
      <c r="E21" s="11">
        <f t="shared" ref="E21:P21" si="3">+E12+E13+E14+E15+E16+E17+E18+E19+E20</f>
        <v>35874971</v>
      </c>
      <c r="F21" s="11">
        <f t="shared" si="3"/>
        <v>59263038</v>
      </c>
      <c r="G21" s="11">
        <f t="shared" si="3"/>
        <v>32773021</v>
      </c>
      <c r="H21" s="11">
        <f t="shared" si="3"/>
        <v>33750001</v>
      </c>
      <c r="I21" s="11">
        <f t="shared" si="3"/>
        <v>27230021</v>
      </c>
      <c r="J21" s="11">
        <f t="shared" si="3"/>
        <v>42646809</v>
      </c>
      <c r="K21" s="11">
        <f t="shared" si="3"/>
        <v>36408431</v>
      </c>
      <c r="L21" s="11">
        <f t="shared" si="3"/>
        <v>35733732</v>
      </c>
      <c r="M21" s="11">
        <f t="shared" si="3"/>
        <v>71651141</v>
      </c>
      <c r="N21" s="11">
        <f t="shared" si="3"/>
        <v>14705465</v>
      </c>
      <c r="O21" s="11">
        <f t="shared" si="3"/>
        <v>27350959</v>
      </c>
      <c r="P21" s="11">
        <f t="shared" si="3"/>
        <v>13056296</v>
      </c>
      <c r="Q21" s="11">
        <f t="shared" si="0"/>
        <v>430443885</v>
      </c>
      <c r="R21" s="40">
        <f>+R12+R13+R14+R15+R16+R17+R18+R19+R20</f>
        <v>0</v>
      </c>
      <c r="S21" s="11">
        <f t="shared" si="1"/>
        <v>430443885</v>
      </c>
    </row>
    <row r="22" spans="2:19">
      <c r="B22" s="32"/>
      <c r="C22" s="12" t="s">
        <v>80</v>
      </c>
      <c r="D22" s="13"/>
      <c r="E22" s="14">
        <f t="shared" ref="E22:P22" si="4" xml:space="preserve"> +E11 - E21</f>
        <v>-34024471</v>
      </c>
      <c r="F22" s="14">
        <f t="shared" si="4"/>
        <v>-9025699</v>
      </c>
      <c r="G22" s="14">
        <f t="shared" si="4"/>
        <v>15399170</v>
      </c>
      <c r="H22" s="14">
        <f t="shared" si="4"/>
        <v>-802044</v>
      </c>
      <c r="I22" s="14">
        <f t="shared" si="4"/>
        <v>6759431</v>
      </c>
      <c r="J22" s="14">
        <f t="shared" si="4"/>
        <v>3133572</v>
      </c>
      <c r="K22" s="14">
        <f t="shared" si="4"/>
        <v>17313515</v>
      </c>
      <c r="L22" s="14">
        <f t="shared" si="4"/>
        <v>12548527</v>
      </c>
      <c r="M22" s="14">
        <f t="shared" si="4"/>
        <v>-7887462</v>
      </c>
      <c r="N22" s="14">
        <f t="shared" si="4"/>
        <v>-1502402</v>
      </c>
      <c r="O22" s="14">
        <f t="shared" si="4"/>
        <v>-67059</v>
      </c>
      <c r="P22" s="14">
        <f t="shared" si="4"/>
        <v>-3085916</v>
      </c>
      <c r="Q22" s="14">
        <f t="shared" si="0"/>
        <v>-1240838</v>
      </c>
      <c r="R22" s="40">
        <f xml:space="preserve"> +R11 - R21</f>
        <v>0</v>
      </c>
      <c r="S22" s="14">
        <f>S11-S21</f>
        <v>-1240838</v>
      </c>
    </row>
    <row r="23" spans="2:19">
      <c r="B23" s="30" t="s">
        <v>81</v>
      </c>
      <c r="C23" s="30" t="s">
        <v>9</v>
      </c>
      <c r="D23" s="8" t="s">
        <v>82</v>
      </c>
      <c r="E23" s="9">
        <v>13395</v>
      </c>
      <c r="F23" s="9">
        <v>193</v>
      </c>
      <c r="G23" s="9">
        <v>99</v>
      </c>
      <c r="H23" s="9">
        <v>14</v>
      </c>
      <c r="I23" s="9">
        <v>361</v>
      </c>
      <c r="J23" s="9">
        <v>81</v>
      </c>
      <c r="K23" s="9">
        <v>51</v>
      </c>
      <c r="L23" s="9">
        <v>49</v>
      </c>
      <c r="M23" s="9">
        <v>15</v>
      </c>
      <c r="N23" s="9">
        <v>10</v>
      </c>
      <c r="O23" s="9">
        <v>40</v>
      </c>
      <c r="P23" s="9">
        <v>4</v>
      </c>
      <c r="Q23" s="9">
        <f t="shared" si="0"/>
        <v>14312</v>
      </c>
      <c r="R23" s="37"/>
      <c r="S23" s="9">
        <f t="shared" si="1"/>
        <v>14312</v>
      </c>
    </row>
    <row r="24" spans="2:19">
      <c r="B24" s="31"/>
      <c r="C24" s="31"/>
      <c r="D24" s="8" t="s">
        <v>83</v>
      </c>
      <c r="E24" s="9">
        <v>2626260</v>
      </c>
      <c r="F24" s="9">
        <v>13000</v>
      </c>
      <c r="G24" s="9">
        <v>5000</v>
      </c>
      <c r="H24" s="9"/>
      <c r="I24" s="9">
        <v>16800</v>
      </c>
      <c r="J24" s="9">
        <v>5000</v>
      </c>
      <c r="K24" s="9">
        <v>79380</v>
      </c>
      <c r="L24" s="9">
        <v>4000</v>
      </c>
      <c r="M24" s="9">
        <v>17500</v>
      </c>
      <c r="N24" s="9"/>
      <c r="O24" s="9">
        <v>12500</v>
      </c>
      <c r="P24" s="9">
        <v>44700</v>
      </c>
      <c r="Q24" s="9">
        <f t="shared" si="0"/>
        <v>2824140</v>
      </c>
      <c r="R24" s="39"/>
      <c r="S24" s="9">
        <f t="shared" si="1"/>
        <v>2824140</v>
      </c>
    </row>
    <row r="25" spans="2:19">
      <c r="B25" s="31"/>
      <c r="C25" s="32"/>
      <c r="D25" s="10" t="s">
        <v>87</v>
      </c>
      <c r="E25" s="11">
        <f t="shared" ref="E25:P25" si="5">+E23+E24</f>
        <v>2639655</v>
      </c>
      <c r="F25" s="11">
        <f t="shared" si="5"/>
        <v>13193</v>
      </c>
      <c r="G25" s="11">
        <f t="shared" si="5"/>
        <v>5099</v>
      </c>
      <c r="H25" s="11">
        <f t="shared" si="5"/>
        <v>14</v>
      </c>
      <c r="I25" s="11">
        <f t="shared" si="5"/>
        <v>17161</v>
      </c>
      <c r="J25" s="11">
        <f t="shared" si="5"/>
        <v>5081</v>
      </c>
      <c r="K25" s="11">
        <f t="shared" si="5"/>
        <v>79431</v>
      </c>
      <c r="L25" s="11">
        <f t="shared" si="5"/>
        <v>4049</v>
      </c>
      <c r="M25" s="11">
        <f t="shared" si="5"/>
        <v>17515</v>
      </c>
      <c r="N25" s="11">
        <f t="shared" si="5"/>
        <v>10</v>
      </c>
      <c r="O25" s="11">
        <f t="shared" si="5"/>
        <v>12540</v>
      </c>
      <c r="P25" s="11">
        <f t="shared" si="5"/>
        <v>44704</v>
      </c>
      <c r="Q25" s="11">
        <f t="shared" si="0"/>
        <v>2838452</v>
      </c>
      <c r="R25" s="40">
        <f>+R23+R24</f>
        <v>0</v>
      </c>
      <c r="S25" s="11">
        <f t="shared" si="1"/>
        <v>2838452</v>
      </c>
    </row>
    <row r="26" spans="2:19">
      <c r="B26" s="31"/>
      <c r="C26" s="30" t="s">
        <v>27</v>
      </c>
      <c r="D26" s="8" t="s">
        <v>88</v>
      </c>
      <c r="E26" s="9">
        <v>2589</v>
      </c>
      <c r="F26" s="9">
        <v>667843</v>
      </c>
      <c r="G26" s="9"/>
      <c r="H26" s="9"/>
      <c r="I26" s="9"/>
      <c r="J26" s="9"/>
      <c r="K26" s="9"/>
      <c r="L26" s="9"/>
      <c r="M26" s="9"/>
      <c r="N26" s="9"/>
      <c r="O26" s="9">
        <v>268646</v>
      </c>
      <c r="P26" s="9"/>
      <c r="Q26" s="9">
        <f t="shared" si="0"/>
        <v>939078</v>
      </c>
      <c r="R26" s="37"/>
      <c r="S26" s="9">
        <f t="shared" si="1"/>
        <v>939078</v>
      </c>
    </row>
    <row r="27" spans="2:19">
      <c r="B27" s="31"/>
      <c r="C27" s="31"/>
      <c r="D27" s="8" t="s">
        <v>89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f t="shared" si="0"/>
        <v>0</v>
      </c>
      <c r="R27" s="39"/>
      <c r="S27" s="9">
        <f t="shared" si="1"/>
        <v>0</v>
      </c>
    </row>
    <row r="28" spans="2:19">
      <c r="B28" s="31"/>
      <c r="C28" s="32"/>
      <c r="D28" s="10" t="s">
        <v>93</v>
      </c>
      <c r="E28" s="11">
        <f t="shared" ref="E28:P28" si="6">+E26+E27</f>
        <v>2589</v>
      </c>
      <c r="F28" s="11">
        <f t="shared" si="6"/>
        <v>667843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 t="shared" si="6"/>
        <v>0</v>
      </c>
      <c r="N28" s="11">
        <f t="shared" si="6"/>
        <v>0</v>
      </c>
      <c r="O28" s="11">
        <f t="shared" si="6"/>
        <v>268646</v>
      </c>
      <c r="P28" s="11">
        <f t="shared" si="6"/>
        <v>0</v>
      </c>
      <c r="Q28" s="11">
        <f t="shared" si="0"/>
        <v>939078</v>
      </c>
      <c r="R28" s="40">
        <f>+R26+R27</f>
        <v>0</v>
      </c>
      <c r="S28" s="11">
        <f t="shared" si="1"/>
        <v>939078</v>
      </c>
    </row>
    <row r="29" spans="2:19">
      <c r="B29" s="32"/>
      <c r="C29" s="12" t="s">
        <v>94</v>
      </c>
      <c r="D29" s="15"/>
      <c r="E29" s="16">
        <f t="shared" ref="E29:P29" si="7" xml:space="preserve"> +E25 - E28</f>
        <v>2637066</v>
      </c>
      <c r="F29" s="16">
        <f t="shared" si="7"/>
        <v>-654650</v>
      </c>
      <c r="G29" s="16">
        <f t="shared" si="7"/>
        <v>5099</v>
      </c>
      <c r="H29" s="16">
        <f t="shared" si="7"/>
        <v>14</v>
      </c>
      <c r="I29" s="16">
        <f t="shared" si="7"/>
        <v>17161</v>
      </c>
      <c r="J29" s="16">
        <f t="shared" si="7"/>
        <v>5081</v>
      </c>
      <c r="K29" s="16">
        <f t="shared" si="7"/>
        <v>79431</v>
      </c>
      <c r="L29" s="16">
        <f t="shared" si="7"/>
        <v>4049</v>
      </c>
      <c r="M29" s="16">
        <f t="shared" si="7"/>
        <v>17515</v>
      </c>
      <c r="N29" s="16">
        <f t="shared" si="7"/>
        <v>10</v>
      </c>
      <c r="O29" s="16">
        <f t="shared" si="7"/>
        <v>-256106</v>
      </c>
      <c r="P29" s="16">
        <f t="shared" si="7"/>
        <v>44704</v>
      </c>
      <c r="Q29" s="16">
        <f t="shared" si="0"/>
        <v>1899374</v>
      </c>
      <c r="R29" s="40">
        <f xml:space="preserve"> +R25 - R28</f>
        <v>0</v>
      </c>
      <c r="S29" s="16">
        <f>S25-S28</f>
        <v>1899374</v>
      </c>
    </row>
    <row r="30" spans="2:19">
      <c r="B30" s="12" t="s">
        <v>95</v>
      </c>
      <c r="C30" s="17"/>
      <c r="D30" s="13"/>
      <c r="E30" s="14">
        <f t="shared" ref="E30:P30" si="8" xml:space="preserve"> +E22 +E29</f>
        <v>-31387405</v>
      </c>
      <c r="F30" s="14">
        <f t="shared" si="8"/>
        <v>-9680349</v>
      </c>
      <c r="G30" s="14">
        <f t="shared" si="8"/>
        <v>15404269</v>
      </c>
      <c r="H30" s="14">
        <f t="shared" si="8"/>
        <v>-802030</v>
      </c>
      <c r="I30" s="14">
        <f t="shared" si="8"/>
        <v>6776592</v>
      </c>
      <c r="J30" s="14">
        <f t="shared" si="8"/>
        <v>3138653</v>
      </c>
      <c r="K30" s="14">
        <f t="shared" si="8"/>
        <v>17392946</v>
      </c>
      <c r="L30" s="14">
        <f t="shared" si="8"/>
        <v>12552576</v>
      </c>
      <c r="M30" s="14">
        <f t="shared" si="8"/>
        <v>-7869947</v>
      </c>
      <c r="N30" s="14">
        <f t="shared" si="8"/>
        <v>-1502392</v>
      </c>
      <c r="O30" s="14">
        <f t="shared" si="8"/>
        <v>-323165</v>
      </c>
      <c r="P30" s="14">
        <f t="shared" si="8"/>
        <v>-3041212</v>
      </c>
      <c r="Q30" s="14">
        <f t="shared" si="0"/>
        <v>658536</v>
      </c>
      <c r="R30" s="40">
        <f xml:space="preserve"> +R22 +R29</f>
        <v>0</v>
      </c>
      <c r="S30" s="14">
        <f>S22+S29</f>
        <v>658536</v>
      </c>
    </row>
    <row r="31" spans="2:19">
      <c r="B31" s="30" t="s">
        <v>96</v>
      </c>
      <c r="C31" s="30" t="s">
        <v>9</v>
      </c>
      <c r="D31" s="8" t="s">
        <v>97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0</v>
      </c>
      <c r="R31" s="37"/>
      <c r="S31" s="9">
        <f t="shared" si="1"/>
        <v>0</v>
      </c>
    </row>
    <row r="32" spans="2:19">
      <c r="B32" s="31"/>
      <c r="C32" s="31"/>
      <c r="D32" s="8" t="s">
        <v>101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  <c r="R32" s="38"/>
      <c r="S32" s="9">
        <f t="shared" si="1"/>
        <v>0</v>
      </c>
    </row>
    <row r="33" spans="2:19">
      <c r="B33" s="31"/>
      <c r="C33" s="31"/>
      <c r="D33" s="8" t="s">
        <v>104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0</v>
      </c>
      <c r="R33" s="38"/>
      <c r="S33" s="9">
        <f t="shared" si="1"/>
        <v>0</v>
      </c>
    </row>
    <row r="34" spans="2:19">
      <c r="B34" s="31"/>
      <c r="C34" s="31"/>
      <c r="D34" s="8" t="s">
        <v>105</v>
      </c>
      <c r="E34" s="9"/>
      <c r="F34" s="9"/>
      <c r="G34" s="9"/>
      <c r="H34" s="9"/>
      <c r="I34" s="9">
        <v>1978280</v>
      </c>
      <c r="J34" s="9"/>
      <c r="K34" s="9"/>
      <c r="L34" s="9"/>
      <c r="M34" s="9">
        <v>492715</v>
      </c>
      <c r="N34" s="9"/>
      <c r="O34" s="9"/>
      <c r="P34" s="9"/>
      <c r="Q34" s="9">
        <f t="shared" si="0"/>
        <v>2470995</v>
      </c>
      <c r="R34" s="38"/>
      <c r="S34" s="9">
        <f t="shared" si="1"/>
        <v>2470995</v>
      </c>
    </row>
    <row r="35" spans="2:19">
      <c r="B35" s="31"/>
      <c r="C35" s="31"/>
      <c r="D35" s="8" t="s">
        <v>110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0</v>
      </c>
      <c r="R35" s="38"/>
      <c r="S35" s="9">
        <f t="shared" si="1"/>
        <v>0</v>
      </c>
    </row>
    <row r="36" spans="2:19">
      <c r="B36" s="31"/>
      <c r="C36" s="31"/>
      <c r="D36" s="8" t="s">
        <v>113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0"/>
        <v>0</v>
      </c>
      <c r="R36" s="38"/>
      <c r="S36" s="9">
        <f t="shared" si="1"/>
        <v>0</v>
      </c>
    </row>
    <row r="37" spans="2:19">
      <c r="B37" s="31"/>
      <c r="C37" s="31"/>
      <c r="D37" s="8" t="s">
        <v>114</v>
      </c>
      <c r="E37" s="9">
        <v>29476000</v>
      </c>
      <c r="F37" s="9">
        <v>13372000</v>
      </c>
      <c r="G37" s="9"/>
      <c r="H37" s="9">
        <v>550000</v>
      </c>
      <c r="I37" s="9"/>
      <c r="J37" s="9"/>
      <c r="K37" s="9"/>
      <c r="L37" s="9"/>
      <c r="M37" s="9">
        <v>7160000</v>
      </c>
      <c r="N37" s="9">
        <v>1430000</v>
      </c>
      <c r="O37" s="9">
        <v>1722000</v>
      </c>
      <c r="P37" s="9">
        <v>2760000</v>
      </c>
      <c r="Q37" s="9">
        <f t="shared" si="0"/>
        <v>56470000</v>
      </c>
      <c r="R37" s="38">
        <v>56470000</v>
      </c>
      <c r="S37" s="9">
        <f t="shared" si="1"/>
        <v>0</v>
      </c>
    </row>
    <row r="38" spans="2:19">
      <c r="B38" s="31"/>
      <c r="C38" s="31"/>
      <c r="D38" s="8" t="s">
        <v>115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0"/>
        <v>0</v>
      </c>
      <c r="R38" s="38"/>
      <c r="S38" s="9">
        <f t="shared" si="1"/>
        <v>0</v>
      </c>
    </row>
    <row r="39" spans="2:19">
      <c r="B39" s="31"/>
      <c r="C39" s="31"/>
      <c r="D39" s="8" t="s">
        <v>116</v>
      </c>
      <c r="E39" s="9"/>
      <c r="F39" s="9">
        <v>367189</v>
      </c>
      <c r="G39" s="9"/>
      <c r="H39" s="9"/>
      <c r="I39" s="9"/>
      <c r="J39" s="9"/>
      <c r="K39" s="9"/>
      <c r="L39" s="9"/>
      <c r="M39" s="9"/>
      <c r="N39" s="9"/>
      <c r="O39" s="9"/>
      <c r="P39" s="9">
        <v>121000</v>
      </c>
      <c r="Q39" s="9">
        <f t="shared" si="0"/>
        <v>488189</v>
      </c>
      <c r="R39" s="38"/>
      <c r="S39" s="9">
        <f t="shared" si="1"/>
        <v>488189</v>
      </c>
    </row>
    <row r="40" spans="2:19">
      <c r="B40" s="31"/>
      <c r="C40" s="31"/>
      <c r="D40" s="8" t="s">
        <v>117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0"/>
        <v>0</v>
      </c>
      <c r="R40" s="39"/>
      <c r="S40" s="9">
        <f t="shared" si="1"/>
        <v>0</v>
      </c>
    </row>
    <row r="41" spans="2:19">
      <c r="B41" s="31"/>
      <c r="C41" s="32"/>
      <c r="D41" s="10" t="s">
        <v>120</v>
      </c>
      <c r="E41" s="11">
        <f t="shared" ref="E41:P41" si="9">+E31+E32+E33+E34+E35+E36+E37+E38+E39+E40</f>
        <v>29476000</v>
      </c>
      <c r="F41" s="11">
        <f t="shared" si="9"/>
        <v>13739189</v>
      </c>
      <c r="G41" s="11">
        <f t="shared" si="9"/>
        <v>0</v>
      </c>
      <c r="H41" s="11">
        <f t="shared" si="9"/>
        <v>550000</v>
      </c>
      <c r="I41" s="11">
        <f t="shared" si="9"/>
        <v>1978280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7652715</v>
      </c>
      <c r="N41" s="11">
        <f t="shared" si="9"/>
        <v>1430000</v>
      </c>
      <c r="O41" s="11">
        <f t="shared" si="9"/>
        <v>1722000</v>
      </c>
      <c r="P41" s="11">
        <f t="shared" si="9"/>
        <v>2881000</v>
      </c>
      <c r="Q41" s="11">
        <f t="shared" si="0"/>
        <v>59429184</v>
      </c>
      <c r="R41" s="40">
        <f>+R31+R32+R33+R34+R35+R36+R37+R38+R39+R40</f>
        <v>56470000</v>
      </c>
      <c r="S41" s="11">
        <f t="shared" si="1"/>
        <v>2959184</v>
      </c>
    </row>
    <row r="42" spans="2:19">
      <c r="B42" s="31"/>
      <c r="C42" s="30" t="s">
        <v>27</v>
      </c>
      <c r="D42" s="8" t="s">
        <v>121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f t="shared" si="0"/>
        <v>0</v>
      </c>
      <c r="R42" s="37"/>
      <c r="S42" s="9">
        <f t="shared" si="1"/>
        <v>0</v>
      </c>
    </row>
    <row r="43" spans="2:19">
      <c r="B43" s="31"/>
      <c r="C43" s="31"/>
      <c r="D43" s="8" t="s">
        <v>122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f t="shared" si="0"/>
        <v>0</v>
      </c>
      <c r="R43" s="38"/>
      <c r="S43" s="9">
        <f t="shared" si="1"/>
        <v>0</v>
      </c>
    </row>
    <row r="44" spans="2:19">
      <c r="B44" s="31"/>
      <c r="C44" s="31"/>
      <c r="D44" s="8" t="s">
        <v>123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f t="shared" si="0"/>
        <v>0</v>
      </c>
      <c r="R44" s="38"/>
      <c r="S44" s="9">
        <f t="shared" si="1"/>
        <v>0</v>
      </c>
    </row>
    <row r="45" spans="2:19">
      <c r="B45" s="31"/>
      <c r="C45" s="31"/>
      <c r="D45" s="8" t="s">
        <v>128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f t="shared" si="0"/>
        <v>0</v>
      </c>
      <c r="R45" s="38"/>
      <c r="S45" s="9">
        <f t="shared" si="1"/>
        <v>0</v>
      </c>
    </row>
    <row r="46" spans="2:19">
      <c r="B46" s="31"/>
      <c r="C46" s="31"/>
      <c r="D46" s="8" t="s">
        <v>129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110000</v>
      </c>
      <c r="P46" s="9"/>
      <c r="Q46" s="9">
        <f t="shared" si="0"/>
        <v>110000</v>
      </c>
      <c r="R46" s="38"/>
      <c r="S46" s="9">
        <f t="shared" si="1"/>
        <v>110000</v>
      </c>
    </row>
    <row r="47" spans="2:19">
      <c r="B47" s="31"/>
      <c r="C47" s="31"/>
      <c r="D47" s="8" t="s">
        <v>130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f t="shared" si="0"/>
        <v>0</v>
      </c>
      <c r="R47" s="38"/>
      <c r="S47" s="9">
        <f t="shared" si="1"/>
        <v>0</v>
      </c>
    </row>
    <row r="48" spans="2:19">
      <c r="B48" s="31"/>
      <c r="C48" s="31"/>
      <c r="D48" s="8" t="s">
        <v>131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f t="shared" si="0"/>
        <v>0</v>
      </c>
      <c r="R48" s="38"/>
      <c r="S48" s="9">
        <f t="shared" si="1"/>
        <v>0</v>
      </c>
    </row>
    <row r="49" spans="2:19">
      <c r="B49" s="31"/>
      <c r="C49" s="31"/>
      <c r="D49" s="8" t="s">
        <v>132</v>
      </c>
      <c r="E49" s="9"/>
      <c r="F49" s="9"/>
      <c r="G49" s="9">
        <v>15670000</v>
      </c>
      <c r="H49" s="9"/>
      <c r="I49" s="9">
        <v>6850000</v>
      </c>
      <c r="J49" s="9">
        <v>3880000</v>
      </c>
      <c r="K49" s="9">
        <v>19200000</v>
      </c>
      <c r="L49" s="9">
        <v>10870000</v>
      </c>
      <c r="M49" s="9"/>
      <c r="N49" s="9"/>
      <c r="O49" s="9"/>
      <c r="P49" s="9"/>
      <c r="Q49" s="9">
        <f t="shared" si="0"/>
        <v>56470000</v>
      </c>
      <c r="R49" s="38">
        <v>56470000</v>
      </c>
      <c r="S49" s="9">
        <f t="shared" si="1"/>
        <v>0</v>
      </c>
    </row>
    <row r="50" spans="2:19">
      <c r="B50" s="31"/>
      <c r="C50" s="31"/>
      <c r="D50" s="8" t="s">
        <v>133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f t="shared" si="0"/>
        <v>0</v>
      </c>
      <c r="R50" s="38"/>
      <c r="S50" s="9">
        <f t="shared" si="1"/>
        <v>0</v>
      </c>
    </row>
    <row r="51" spans="2:19">
      <c r="B51" s="31"/>
      <c r="C51" s="31"/>
      <c r="D51" s="8" t="s">
        <v>134</v>
      </c>
      <c r="E51" s="9">
        <v>488189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f t="shared" si="0"/>
        <v>488189</v>
      </c>
      <c r="R51" s="38"/>
      <c r="S51" s="9">
        <f t="shared" si="1"/>
        <v>488189</v>
      </c>
    </row>
    <row r="52" spans="2:19">
      <c r="B52" s="31"/>
      <c r="C52" s="31"/>
      <c r="D52" s="8" t="s">
        <v>135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f t="shared" si="0"/>
        <v>0</v>
      </c>
      <c r="R52" s="39"/>
      <c r="S52" s="9">
        <f t="shared" si="1"/>
        <v>0</v>
      </c>
    </row>
    <row r="53" spans="2:19">
      <c r="B53" s="31"/>
      <c r="C53" s="32"/>
      <c r="D53" s="10" t="s">
        <v>136</v>
      </c>
      <c r="E53" s="11">
        <f t="shared" ref="E53:P53" si="10">+E42+E43+E44+E45+E46+E47+E48+E49+E50+E51+E52</f>
        <v>488189</v>
      </c>
      <c r="F53" s="11">
        <f t="shared" si="10"/>
        <v>0</v>
      </c>
      <c r="G53" s="11">
        <f t="shared" si="10"/>
        <v>15670000</v>
      </c>
      <c r="H53" s="11">
        <f t="shared" si="10"/>
        <v>0</v>
      </c>
      <c r="I53" s="11">
        <f t="shared" si="10"/>
        <v>6850000</v>
      </c>
      <c r="J53" s="11">
        <f t="shared" si="10"/>
        <v>3880000</v>
      </c>
      <c r="K53" s="11">
        <f t="shared" si="10"/>
        <v>19200000</v>
      </c>
      <c r="L53" s="11">
        <f t="shared" si="10"/>
        <v>10870000</v>
      </c>
      <c r="M53" s="11">
        <f t="shared" si="10"/>
        <v>0</v>
      </c>
      <c r="N53" s="11">
        <f t="shared" si="10"/>
        <v>0</v>
      </c>
      <c r="O53" s="11">
        <f t="shared" si="10"/>
        <v>110000</v>
      </c>
      <c r="P53" s="11">
        <f t="shared" si="10"/>
        <v>0</v>
      </c>
      <c r="Q53" s="11">
        <f t="shared" si="0"/>
        <v>57068189</v>
      </c>
      <c r="R53" s="40">
        <f>+R42+R43+R44+R45+R46+R47+R48+R49+R50+R51+R52</f>
        <v>56470000</v>
      </c>
      <c r="S53" s="11">
        <f t="shared" si="1"/>
        <v>598189</v>
      </c>
    </row>
    <row r="54" spans="2:19">
      <c r="B54" s="32"/>
      <c r="C54" s="18" t="s">
        <v>137</v>
      </c>
      <c r="D54" s="19"/>
      <c r="E54" s="20">
        <f t="shared" ref="E54:P54" si="11" xml:space="preserve"> +E41 - E53</f>
        <v>28987811</v>
      </c>
      <c r="F54" s="20">
        <f t="shared" si="11"/>
        <v>13739189</v>
      </c>
      <c r="G54" s="20">
        <f t="shared" si="11"/>
        <v>-15670000</v>
      </c>
      <c r="H54" s="20">
        <f t="shared" si="11"/>
        <v>550000</v>
      </c>
      <c r="I54" s="20">
        <f t="shared" si="11"/>
        <v>-4871720</v>
      </c>
      <c r="J54" s="20">
        <f t="shared" si="11"/>
        <v>-3880000</v>
      </c>
      <c r="K54" s="20">
        <f t="shared" si="11"/>
        <v>-19200000</v>
      </c>
      <c r="L54" s="20">
        <f t="shared" si="11"/>
        <v>-10870000</v>
      </c>
      <c r="M54" s="20">
        <f t="shared" si="11"/>
        <v>7652715</v>
      </c>
      <c r="N54" s="20">
        <f t="shared" si="11"/>
        <v>1430000</v>
      </c>
      <c r="O54" s="20">
        <f t="shared" si="11"/>
        <v>1612000</v>
      </c>
      <c r="P54" s="20">
        <f t="shared" si="11"/>
        <v>2881000</v>
      </c>
      <c r="Q54" s="20">
        <f t="shared" si="0"/>
        <v>2360995</v>
      </c>
      <c r="R54" s="40">
        <f xml:space="preserve"> +R41 - R53</f>
        <v>0</v>
      </c>
      <c r="S54" s="20">
        <f>S41-S53</f>
        <v>2360995</v>
      </c>
    </row>
    <row r="55" spans="2:19">
      <c r="B55" s="12" t="s">
        <v>138</v>
      </c>
      <c r="C55" s="21"/>
      <c r="D55" s="22"/>
      <c r="E55" s="23">
        <f t="shared" ref="E55:P55" si="12" xml:space="preserve"> +E30 +E54</f>
        <v>-2399594</v>
      </c>
      <c r="F55" s="23">
        <f t="shared" si="12"/>
        <v>4058840</v>
      </c>
      <c r="G55" s="23">
        <f t="shared" si="12"/>
        <v>-265731</v>
      </c>
      <c r="H55" s="23">
        <f t="shared" si="12"/>
        <v>-252030</v>
      </c>
      <c r="I55" s="23">
        <f t="shared" si="12"/>
        <v>1904872</v>
      </c>
      <c r="J55" s="23">
        <f t="shared" si="12"/>
        <v>-741347</v>
      </c>
      <c r="K55" s="23">
        <f t="shared" si="12"/>
        <v>-1807054</v>
      </c>
      <c r="L55" s="23">
        <f t="shared" si="12"/>
        <v>1682576</v>
      </c>
      <c r="M55" s="23">
        <f t="shared" si="12"/>
        <v>-217232</v>
      </c>
      <c r="N55" s="23">
        <f t="shared" si="12"/>
        <v>-72392</v>
      </c>
      <c r="O55" s="23">
        <f t="shared" si="12"/>
        <v>1288835</v>
      </c>
      <c r="P55" s="23">
        <f t="shared" si="12"/>
        <v>-160212</v>
      </c>
      <c r="Q55" s="23">
        <f t="shared" si="0"/>
        <v>3019531</v>
      </c>
      <c r="R55" s="40">
        <f xml:space="preserve"> +R30 +R54</f>
        <v>0</v>
      </c>
      <c r="S55" s="23">
        <f>S30+S54</f>
        <v>3019531</v>
      </c>
    </row>
    <row r="56" spans="2:19">
      <c r="B56" s="33" t="s">
        <v>139</v>
      </c>
      <c r="C56" s="21" t="s">
        <v>140</v>
      </c>
      <c r="D56" s="22"/>
      <c r="E56" s="23">
        <v>39840947</v>
      </c>
      <c r="F56" s="23">
        <v>98830659</v>
      </c>
      <c r="G56" s="23">
        <v>3022977</v>
      </c>
      <c r="H56" s="23">
        <v>-2953922</v>
      </c>
      <c r="I56" s="23">
        <v>4187485</v>
      </c>
      <c r="J56" s="23">
        <v>8953548</v>
      </c>
      <c r="K56" s="23">
        <v>-8700506</v>
      </c>
      <c r="L56" s="23">
        <v>-10568686</v>
      </c>
      <c r="M56" s="23">
        <v>60435408</v>
      </c>
      <c r="N56" s="23">
        <v>401544</v>
      </c>
      <c r="O56" s="23">
        <v>5089142</v>
      </c>
      <c r="P56" s="23"/>
      <c r="Q56" s="23">
        <f t="shared" si="0"/>
        <v>198538596</v>
      </c>
      <c r="R56" s="40"/>
      <c r="S56" s="23">
        <f t="shared" si="1"/>
        <v>198538596</v>
      </c>
    </row>
    <row r="57" spans="2:19">
      <c r="B57" s="34"/>
      <c r="C57" s="21" t="s">
        <v>141</v>
      </c>
      <c r="D57" s="22"/>
      <c r="E57" s="23">
        <f t="shared" ref="E57:P57" si="13" xml:space="preserve"> +E55 +E56</f>
        <v>37441353</v>
      </c>
      <c r="F57" s="23">
        <f t="shared" si="13"/>
        <v>102889499</v>
      </c>
      <c r="G57" s="23">
        <f t="shared" si="13"/>
        <v>2757246</v>
      </c>
      <c r="H57" s="23">
        <f t="shared" si="13"/>
        <v>-3205952</v>
      </c>
      <c r="I57" s="23">
        <f t="shared" si="13"/>
        <v>6092357</v>
      </c>
      <c r="J57" s="23">
        <f t="shared" si="13"/>
        <v>8212201</v>
      </c>
      <c r="K57" s="23">
        <f t="shared" si="13"/>
        <v>-10507560</v>
      </c>
      <c r="L57" s="23">
        <f t="shared" si="13"/>
        <v>-8886110</v>
      </c>
      <c r="M57" s="23">
        <f t="shared" si="13"/>
        <v>60218176</v>
      </c>
      <c r="N57" s="23">
        <f t="shared" si="13"/>
        <v>329152</v>
      </c>
      <c r="O57" s="23">
        <f t="shared" si="13"/>
        <v>6377977</v>
      </c>
      <c r="P57" s="23">
        <f t="shared" si="13"/>
        <v>-160212</v>
      </c>
      <c r="Q57" s="23">
        <f t="shared" si="0"/>
        <v>201558127</v>
      </c>
      <c r="R57" s="40">
        <f xml:space="preserve"> +R55 +R56</f>
        <v>0</v>
      </c>
      <c r="S57" s="23">
        <f>S55+S56</f>
        <v>201558127</v>
      </c>
    </row>
    <row r="58" spans="2:19">
      <c r="B58" s="34"/>
      <c r="C58" s="21" t="s">
        <v>142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>
        <f t="shared" si="0"/>
        <v>0</v>
      </c>
      <c r="R58" s="40"/>
      <c r="S58" s="23">
        <f t="shared" si="1"/>
        <v>0</v>
      </c>
    </row>
    <row r="59" spans="2:19">
      <c r="B59" s="34"/>
      <c r="C59" s="21" t="s">
        <v>143</v>
      </c>
      <c r="D59" s="22"/>
      <c r="E59" s="23"/>
      <c r="F59" s="23"/>
      <c r="G59" s="23"/>
      <c r="H59" s="23"/>
      <c r="I59" s="23"/>
      <c r="J59" s="23"/>
      <c r="K59" s="23"/>
      <c r="L59" s="23"/>
      <c r="M59" s="23">
        <v>300000</v>
      </c>
      <c r="N59" s="23"/>
      <c r="O59" s="23"/>
      <c r="P59" s="23"/>
      <c r="Q59" s="23">
        <f t="shared" si="0"/>
        <v>300000</v>
      </c>
      <c r="R59" s="40"/>
      <c r="S59" s="23">
        <f t="shared" si="1"/>
        <v>300000</v>
      </c>
    </row>
    <row r="60" spans="2:19">
      <c r="B60" s="34"/>
      <c r="C60" s="21" t="s">
        <v>147</v>
      </c>
      <c r="D60" s="22"/>
      <c r="E60" s="23"/>
      <c r="F60" s="23"/>
      <c r="G60" s="23"/>
      <c r="H60" s="23"/>
      <c r="I60" s="23"/>
      <c r="J60" s="23"/>
      <c r="K60" s="23"/>
      <c r="L60" s="23">
        <v>3000000</v>
      </c>
      <c r="M60" s="23"/>
      <c r="N60" s="23"/>
      <c r="O60" s="23"/>
      <c r="P60" s="23"/>
      <c r="Q60" s="23">
        <f t="shared" si="0"/>
        <v>3000000</v>
      </c>
      <c r="R60" s="40"/>
      <c r="S60" s="23">
        <f t="shared" si="1"/>
        <v>3000000</v>
      </c>
    </row>
    <row r="61" spans="2:19">
      <c r="B61" s="35"/>
      <c r="C61" s="21" t="s">
        <v>151</v>
      </c>
      <c r="D61" s="22"/>
      <c r="E61" s="23">
        <f t="shared" ref="E61:P61" si="14" xml:space="preserve"> +E57 +E58 +E59 - E60</f>
        <v>37441353</v>
      </c>
      <c r="F61" s="23">
        <f t="shared" si="14"/>
        <v>102889499</v>
      </c>
      <c r="G61" s="23">
        <f t="shared" si="14"/>
        <v>2757246</v>
      </c>
      <c r="H61" s="23">
        <f t="shared" si="14"/>
        <v>-3205952</v>
      </c>
      <c r="I61" s="23">
        <f t="shared" si="14"/>
        <v>6092357</v>
      </c>
      <c r="J61" s="23">
        <f t="shared" si="14"/>
        <v>8212201</v>
      </c>
      <c r="K61" s="23">
        <f t="shared" si="14"/>
        <v>-10507560</v>
      </c>
      <c r="L61" s="23">
        <f t="shared" si="14"/>
        <v>-11886110</v>
      </c>
      <c r="M61" s="23">
        <f t="shared" si="14"/>
        <v>60518176</v>
      </c>
      <c r="N61" s="23">
        <f t="shared" si="14"/>
        <v>329152</v>
      </c>
      <c r="O61" s="23">
        <f t="shared" si="14"/>
        <v>6377977</v>
      </c>
      <c r="P61" s="23">
        <f t="shared" si="14"/>
        <v>-160212</v>
      </c>
      <c r="Q61" s="23">
        <f t="shared" si="0"/>
        <v>198858127</v>
      </c>
      <c r="R61" s="40">
        <f xml:space="preserve"> +R57 +R58 +R59 - R60</f>
        <v>0</v>
      </c>
      <c r="S61" s="23">
        <f>S57+S58+S59-S60</f>
        <v>198858127</v>
      </c>
    </row>
  </sheetData>
  <mergeCells count="13">
    <mergeCell ref="B56:B61"/>
    <mergeCell ref="B23:B29"/>
    <mergeCell ref="C23:C25"/>
    <mergeCell ref="C26:C28"/>
    <mergeCell ref="B31:B54"/>
    <mergeCell ref="C31:C41"/>
    <mergeCell ref="C42:C53"/>
    <mergeCell ref="B3:S3"/>
    <mergeCell ref="B5:S5"/>
    <mergeCell ref="B7:D7"/>
    <mergeCell ref="B8:B22"/>
    <mergeCell ref="C8:C11"/>
    <mergeCell ref="C12:C2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A374-8352-4697-A0A4-3B595D154FDF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31"/>
      <c r="C7" s="31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31"/>
      <c r="C8" s="31"/>
      <c r="D8" s="8" t="s">
        <v>12</v>
      </c>
      <c r="E8" s="9"/>
      <c r="F8" s="9"/>
      <c r="G8" s="9">
        <f t="shared" si="0"/>
        <v>0</v>
      </c>
    </row>
    <row r="9" spans="2:7">
      <c r="B9" s="31"/>
      <c r="C9" s="31"/>
      <c r="D9" s="8" t="s">
        <v>13</v>
      </c>
      <c r="E9" s="9">
        <f>+E10+E14+E15+E17+E18</f>
        <v>1800500</v>
      </c>
      <c r="F9" s="9">
        <f>+F10+F14+F15+F17+F18</f>
        <v>1378443</v>
      </c>
      <c r="G9" s="9">
        <f t="shared" si="0"/>
        <v>422057</v>
      </c>
    </row>
    <row r="10" spans="2:7">
      <c r="B10" s="31"/>
      <c r="C10" s="31"/>
      <c r="D10" s="8" t="s">
        <v>14</v>
      </c>
      <c r="E10" s="9">
        <f>+E11+E12+E13</f>
        <v>0</v>
      </c>
      <c r="F10" s="9">
        <f>+F11+F12+F13</f>
        <v>0</v>
      </c>
      <c r="G10" s="9">
        <f t="shared" si="0"/>
        <v>0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/>
      <c r="F12" s="9"/>
      <c r="G12" s="9">
        <f t="shared" si="0"/>
        <v>0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/>
      <c r="F14" s="9"/>
      <c r="G14" s="9">
        <f t="shared" si="0"/>
        <v>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1800500</v>
      </c>
      <c r="F18" s="9">
        <f>+F19+F20</f>
        <v>1378443</v>
      </c>
      <c r="G18" s="9">
        <f t="shared" si="0"/>
        <v>422057</v>
      </c>
    </row>
    <row r="19" spans="2:7">
      <c r="B19" s="31"/>
      <c r="C19" s="31"/>
      <c r="D19" s="8" t="s">
        <v>23</v>
      </c>
      <c r="E19" s="9">
        <v>1800500</v>
      </c>
      <c r="F19" s="9">
        <v>1378443</v>
      </c>
      <c r="G19" s="9">
        <f t="shared" si="0"/>
        <v>422057</v>
      </c>
    </row>
    <row r="20" spans="2:7">
      <c r="B20" s="31"/>
      <c r="C20" s="31"/>
      <c r="D20" s="8" t="s">
        <v>24</v>
      </c>
      <c r="E20" s="9"/>
      <c r="F20" s="9"/>
      <c r="G20" s="9">
        <f t="shared" si="0"/>
        <v>0</v>
      </c>
    </row>
    <row r="21" spans="2:7">
      <c r="B21" s="31"/>
      <c r="C21" s="31"/>
      <c r="D21" s="8" t="s">
        <v>25</v>
      </c>
      <c r="E21" s="9">
        <v>50000</v>
      </c>
      <c r="F21" s="9">
        <v>100000</v>
      </c>
      <c r="G21" s="9">
        <f t="shared" si="0"/>
        <v>-50000</v>
      </c>
    </row>
    <row r="22" spans="2:7">
      <c r="B22" s="31"/>
      <c r="C22" s="32"/>
      <c r="D22" s="10" t="s">
        <v>26</v>
      </c>
      <c r="E22" s="11">
        <f>+E6+E9+E21</f>
        <v>1850500</v>
      </c>
      <c r="F22" s="11">
        <f>+F6+F9+F21</f>
        <v>1478443</v>
      </c>
      <c r="G22" s="11">
        <f t="shared" si="0"/>
        <v>372057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25695457</v>
      </c>
      <c r="F23" s="9">
        <f>+F24+F25+F26+F27+F28+F29+F30</f>
        <v>22106178</v>
      </c>
      <c r="G23" s="9">
        <f t="shared" si="0"/>
        <v>3589279</v>
      </c>
    </row>
    <row r="24" spans="2:7">
      <c r="B24" s="31"/>
      <c r="C24" s="31"/>
      <c r="D24" s="8" t="s">
        <v>29</v>
      </c>
      <c r="E24" s="9">
        <v>4473000</v>
      </c>
      <c r="F24" s="9">
        <v>4451000</v>
      </c>
      <c r="G24" s="9">
        <f t="shared" si="0"/>
        <v>22000</v>
      </c>
    </row>
    <row r="25" spans="2:7">
      <c r="B25" s="31"/>
      <c r="C25" s="31"/>
      <c r="D25" s="8" t="s">
        <v>30</v>
      </c>
      <c r="E25" s="9">
        <v>8337292</v>
      </c>
      <c r="F25" s="9">
        <v>8927008</v>
      </c>
      <c r="G25" s="9">
        <f t="shared" si="0"/>
        <v>-589716</v>
      </c>
    </row>
    <row r="26" spans="2:7">
      <c r="B26" s="31"/>
      <c r="C26" s="31"/>
      <c r="D26" s="8" t="s">
        <v>31</v>
      </c>
      <c r="E26" s="9">
        <v>1343200</v>
      </c>
      <c r="F26" s="9">
        <v>1523300</v>
      </c>
      <c r="G26" s="9">
        <f t="shared" si="0"/>
        <v>-180100</v>
      </c>
    </row>
    <row r="27" spans="2:7">
      <c r="B27" s="31"/>
      <c r="C27" s="31"/>
      <c r="D27" s="8" t="s">
        <v>32</v>
      </c>
      <c r="E27" s="9">
        <v>1292300</v>
      </c>
      <c r="F27" s="9">
        <v>1336700</v>
      </c>
      <c r="G27" s="9">
        <f t="shared" si="0"/>
        <v>-44400</v>
      </c>
    </row>
    <row r="28" spans="2:7">
      <c r="B28" s="31"/>
      <c r="C28" s="31"/>
      <c r="D28" s="8" t="s">
        <v>33</v>
      </c>
      <c r="E28" s="9">
        <v>7908391</v>
      </c>
      <c r="F28" s="9">
        <v>3688970</v>
      </c>
      <c r="G28" s="9">
        <f t="shared" si="0"/>
        <v>4219421</v>
      </c>
    </row>
    <row r="29" spans="2:7">
      <c r="B29" s="31"/>
      <c r="C29" s="31"/>
      <c r="D29" s="8" t="s">
        <v>34</v>
      </c>
      <c r="E29" s="9">
        <v>222500</v>
      </c>
      <c r="F29" s="9">
        <v>89000</v>
      </c>
      <c r="G29" s="9">
        <f t="shared" si="0"/>
        <v>133500</v>
      </c>
    </row>
    <row r="30" spans="2:7">
      <c r="B30" s="31"/>
      <c r="C30" s="31"/>
      <c r="D30" s="8" t="s">
        <v>35</v>
      </c>
      <c r="E30" s="9">
        <v>2118774</v>
      </c>
      <c r="F30" s="9">
        <v>2090200</v>
      </c>
      <c r="G30" s="9">
        <f t="shared" si="0"/>
        <v>28574</v>
      </c>
    </row>
    <row r="31" spans="2:7">
      <c r="B31" s="31"/>
      <c r="C31" s="31"/>
      <c r="D31" s="8" t="s">
        <v>36</v>
      </c>
      <c r="E31" s="9">
        <f>+E32+E33+E34+E35+E36+E37+E38+E39+E40+E41+E42+E43</f>
        <v>284249</v>
      </c>
      <c r="F31" s="9">
        <f>+F32+F33+F34+F35+F36+F37+F38+F39+F40+F41+F42+F43</f>
        <v>310169</v>
      </c>
      <c r="G31" s="9">
        <f t="shared" si="0"/>
        <v>-25920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/>
      <c r="F33" s="9"/>
      <c r="G33" s="9">
        <f t="shared" si="0"/>
        <v>0</v>
      </c>
    </row>
    <row r="34" spans="2:7">
      <c r="B34" s="31"/>
      <c r="C34" s="31"/>
      <c r="D34" s="8" t="s">
        <v>39</v>
      </c>
      <c r="E34" s="9"/>
      <c r="F34" s="9"/>
      <c r="G34" s="9">
        <f t="shared" si="0"/>
        <v>0</v>
      </c>
    </row>
    <row r="35" spans="2:7">
      <c r="B35" s="31"/>
      <c r="C35" s="31"/>
      <c r="D35" s="8" t="s">
        <v>40</v>
      </c>
      <c r="E35" s="9"/>
      <c r="F35" s="9"/>
      <c r="G35" s="9">
        <f t="shared" si="0"/>
        <v>0</v>
      </c>
    </row>
    <row r="36" spans="2:7">
      <c r="B36" s="31"/>
      <c r="C36" s="31"/>
      <c r="D36" s="8" t="s">
        <v>41</v>
      </c>
      <c r="E36" s="9"/>
      <c r="F36" s="9"/>
      <c r="G36" s="9">
        <f t="shared" si="0"/>
        <v>0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/>
      <c r="F38" s="9"/>
      <c r="G38" s="9">
        <f t="shared" si="0"/>
        <v>0</v>
      </c>
    </row>
    <row r="39" spans="2:7">
      <c r="B39" s="31"/>
      <c r="C39" s="31"/>
      <c r="D39" s="8" t="s">
        <v>44</v>
      </c>
      <c r="E39" s="9"/>
      <c r="F39" s="9"/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/>
      <c r="F41" s="9"/>
      <c r="G41" s="9">
        <f t="shared" si="0"/>
        <v>0</v>
      </c>
    </row>
    <row r="42" spans="2:7">
      <c r="B42" s="31"/>
      <c r="C42" s="31"/>
      <c r="D42" s="8" t="s">
        <v>47</v>
      </c>
      <c r="E42" s="9">
        <v>284249</v>
      </c>
      <c r="F42" s="9">
        <v>310169</v>
      </c>
      <c r="G42" s="9">
        <f t="shared" si="0"/>
        <v>-25920</v>
      </c>
    </row>
    <row r="43" spans="2:7">
      <c r="B43" s="31"/>
      <c r="C43" s="31"/>
      <c r="D43" s="8" t="s">
        <v>48</v>
      </c>
      <c r="E43" s="9"/>
      <c r="F43" s="9"/>
      <c r="G43" s="9">
        <f t="shared" si="0"/>
        <v>0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8597472</v>
      </c>
      <c r="F44" s="9">
        <f>+F45+F46+F47+F48+F49+F50+F51+F52+F53+F54+F55+F56+F57+F58+F59+F60+F61+F62+F63+F64+F65+F66+F67</f>
        <v>8431630</v>
      </c>
      <c r="G44" s="9">
        <f t="shared" si="0"/>
        <v>165842</v>
      </c>
    </row>
    <row r="45" spans="2:7">
      <c r="B45" s="31"/>
      <c r="C45" s="31"/>
      <c r="D45" s="8" t="s">
        <v>50</v>
      </c>
      <c r="E45" s="9">
        <v>7169</v>
      </c>
      <c r="F45" s="9">
        <v>18157</v>
      </c>
      <c r="G45" s="9">
        <f t="shared" si="0"/>
        <v>-10988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15605</v>
      </c>
      <c r="F47" s="9">
        <v>5457</v>
      </c>
      <c r="G47" s="9">
        <f t="shared" si="0"/>
        <v>10148</v>
      </c>
    </row>
    <row r="48" spans="2:7">
      <c r="B48" s="31"/>
      <c r="C48" s="31"/>
      <c r="D48" s="8" t="s">
        <v>53</v>
      </c>
      <c r="E48" s="9">
        <v>32300</v>
      </c>
      <c r="F48" s="9">
        <v>212270</v>
      </c>
      <c r="G48" s="9">
        <f t="shared" si="0"/>
        <v>-179970</v>
      </c>
    </row>
    <row r="49" spans="2:7">
      <c r="B49" s="31"/>
      <c r="C49" s="31"/>
      <c r="D49" s="8" t="s">
        <v>54</v>
      </c>
      <c r="E49" s="9">
        <v>189918</v>
      </c>
      <c r="F49" s="9">
        <v>401766</v>
      </c>
      <c r="G49" s="9">
        <f t="shared" si="0"/>
        <v>-211848</v>
      </c>
    </row>
    <row r="50" spans="2:7">
      <c r="B50" s="31"/>
      <c r="C50" s="31"/>
      <c r="D50" s="8" t="s">
        <v>55</v>
      </c>
      <c r="E50" s="9">
        <v>288125</v>
      </c>
      <c r="F50" s="9">
        <v>281085</v>
      </c>
      <c r="G50" s="9">
        <f t="shared" si="0"/>
        <v>7040</v>
      </c>
    </row>
    <row r="51" spans="2:7">
      <c r="B51" s="31"/>
      <c r="C51" s="31"/>
      <c r="D51" s="8" t="s">
        <v>41</v>
      </c>
      <c r="E51" s="9">
        <v>214700</v>
      </c>
      <c r="F51" s="9">
        <v>193233</v>
      </c>
      <c r="G51" s="9">
        <f t="shared" si="0"/>
        <v>21467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175450</v>
      </c>
      <c r="F53" s="9"/>
      <c r="G53" s="9">
        <f t="shared" si="0"/>
        <v>175450</v>
      </c>
    </row>
    <row r="54" spans="2:7">
      <c r="B54" s="31"/>
      <c r="C54" s="31"/>
      <c r="D54" s="8" t="s">
        <v>57</v>
      </c>
      <c r="E54" s="9">
        <v>630743</v>
      </c>
      <c r="F54" s="9">
        <v>506142</v>
      </c>
      <c r="G54" s="9">
        <f t="shared" si="0"/>
        <v>124601</v>
      </c>
    </row>
    <row r="55" spans="2:7">
      <c r="B55" s="31"/>
      <c r="C55" s="31"/>
      <c r="D55" s="8" t="s">
        <v>58</v>
      </c>
      <c r="E55" s="9">
        <v>56522</v>
      </c>
      <c r="F55" s="9">
        <v>35390</v>
      </c>
      <c r="G55" s="9">
        <f t="shared" si="0"/>
        <v>21132</v>
      </c>
    </row>
    <row r="56" spans="2:7">
      <c r="B56" s="31"/>
      <c r="C56" s="31"/>
      <c r="D56" s="8" t="s">
        <v>59</v>
      </c>
      <c r="E56" s="9">
        <v>161700</v>
      </c>
      <c r="F56" s="9">
        <v>152141</v>
      </c>
      <c r="G56" s="9">
        <f t="shared" si="0"/>
        <v>9559</v>
      </c>
    </row>
    <row r="57" spans="2:7">
      <c r="B57" s="31"/>
      <c r="C57" s="31"/>
      <c r="D57" s="8" t="s">
        <v>60</v>
      </c>
      <c r="E57" s="9">
        <v>2519354</v>
      </c>
      <c r="F57" s="9">
        <v>123977</v>
      </c>
      <c r="G57" s="9">
        <f t="shared" si="0"/>
        <v>2395377</v>
      </c>
    </row>
    <row r="58" spans="2:7">
      <c r="B58" s="31"/>
      <c r="C58" s="31"/>
      <c r="D58" s="8" t="s">
        <v>61</v>
      </c>
      <c r="E58" s="9">
        <v>273501</v>
      </c>
      <c r="F58" s="9">
        <v>164686</v>
      </c>
      <c r="G58" s="9">
        <f t="shared" si="0"/>
        <v>108815</v>
      </c>
    </row>
    <row r="59" spans="2:7">
      <c r="B59" s="31"/>
      <c r="C59" s="31"/>
      <c r="D59" s="8" t="s">
        <v>44</v>
      </c>
      <c r="E59" s="9">
        <v>438409</v>
      </c>
      <c r="F59" s="9">
        <v>205667</v>
      </c>
      <c r="G59" s="9">
        <f t="shared" si="0"/>
        <v>232742</v>
      </c>
    </row>
    <row r="60" spans="2:7">
      <c r="B60" s="31"/>
      <c r="C60" s="31"/>
      <c r="D60" s="8" t="s">
        <v>45</v>
      </c>
      <c r="E60" s="9">
        <v>651438</v>
      </c>
      <c r="F60" s="9">
        <v>627576</v>
      </c>
      <c r="G60" s="9">
        <f t="shared" si="0"/>
        <v>23862</v>
      </c>
    </row>
    <row r="61" spans="2:7">
      <c r="B61" s="31"/>
      <c r="C61" s="31"/>
      <c r="D61" s="8" t="s">
        <v>62</v>
      </c>
      <c r="E61" s="9">
        <v>2376000</v>
      </c>
      <c r="F61" s="9">
        <v>2376000</v>
      </c>
      <c r="G61" s="9">
        <f t="shared" si="0"/>
        <v>0</v>
      </c>
    </row>
    <row r="62" spans="2:7">
      <c r="B62" s="31"/>
      <c r="C62" s="31"/>
      <c r="D62" s="8" t="s">
        <v>63</v>
      </c>
      <c r="E62" s="9">
        <v>108920</v>
      </c>
      <c r="F62" s="9">
        <v>105550</v>
      </c>
      <c r="G62" s="9">
        <f t="shared" si="0"/>
        <v>3370</v>
      </c>
    </row>
    <row r="63" spans="2:7">
      <c r="B63" s="31"/>
      <c r="C63" s="31"/>
      <c r="D63" s="8" t="s">
        <v>64</v>
      </c>
      <c r="E63" s="9">
        <v>226407</v>
      </c>
      <c r="F63" s="9">
        <v>120807</v>
      </c>
      <c r="G63" s="9">
        <f t="shared" si="0"/>
        <v>105600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80200</v>
      </c>
      <c r="F65" s="9">
        <v>81300</v>
      </c>
      <c r="G65" s="9">
        <f t="shared" si="0"/>
        <v>-1100</v>
      </c>
    </row>
    <row r="66" spans="2:7">
      <c r="B66" s="31"/>
      <c r="C66" s="31"/>
      <c r="D66" s="8" t="s">
        <v>48</v>
      </c>
      <c r="E66" s="9">
        <v>151011</v>
      </c>
      <c r="F66" s="9">
        <v>246919</v>
      </c>
      <c r="G66" s="9">
        <f t="shared" si="0"/>
        <v>-95908</v>
      </c>
    </row>
    <row r="67" spans="2:7">
      <c r="B67" s="31"/>
      <c r="C67" s="31"/>
      <c r="D67" s="8" t="s">
        <v>67</v>
      </c>
      <c r="E67" s="9"/>
      <c r="F67" s="9">
        <v>2573507</v>
      </c>
      <c r="G67" s="9">
        <f t="shared" si="0"/>
        <v>-2573507</v>
      </c>
    </row>
    <row r="68" spans="2:7">
      <c r="B68" s="31"/>
      <c r="C68" s="31"/>
      <c r="D68" s="8" t="s">
        <v>68</v>
      </c>
      <c r="E68" s="9">
        <f>+E69</f>
        <v>0</v>
      </c>
      <c r="F68" s="9">
        <f>+F69</f>
        <v>0</v>
      </c>
      <c r="G68" s="9">
        <f t="shared" si="0"/>
        <v>0</v>
      </c>
    </row>
    <row r="69" spans="2:7">
      <c r="B69" s="31"/>
      <c r="C69" s="31"/>
      <c r="D69" s="8" t="s">
        <v>69</v>
      </c>
      <c r="E69" s="9">
        <f>+E70+E71+E72-E73</f>
        <v>0</v>
      </c>
      <c r="F69" s="9">
        <f>+F70+F71+F72-F73</f>
        <v>0</v>
      </c>
      <c r="G69" s="9">
        <f t="shared" si="0"/>
        <v>0</v>
      </c>
    </row>
    <row r="70" spans="2:7">
      <c r="B70" s="31"/>
      <c r="C70" s="31"/>
      <c r="D70" s="8" t="s">
        <v>70</v>
      </c>
      <c r="E70" s="9"/>
      <c r="F70" s="9"/>
      <c r="G70" s="9">
        <f t="shared" si="0"/>
        <v>0</v>
      </c>
    </row>
    <row r="71" spans="2:7">
      <c r="B71" s="31"/>
      <c r="C71" s="31"/>
      <c r="D71" s="8" t="s">
        <v>71</v>
      </c>
      <c r="E71" s="9"/>
      <c r="F71" s="9"/>
      <c r="G71" s="9">
        <f t="shared" ref="G71:G134" si="1">E71-F71</f>
        <v>0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/>
      <c r="F73" s="9"/>
      <c r="G73" s="9">
        <f t="shared" si="1"/>
        <v>0</v>
      </c>
    </row>
    <row r="74" spans="2:7">
      <c r="B74" s="31"/>
      <c r="C74" s="31"/>
      <c r="D74" s="8" t="s">
        <v>74</v>
      </c>
      <c r="E74" s="9">
        <v>3026793</v>
      </c>
      <c r="F74" s="9">
        <v>1100913</v>
      </c>
      <c r="G74" s="9">
        <f t="shared" si="1"/>
        <v>1925880</v>
      </c>
    </row>
    <row r="75" spans="2:7">
      <c r="B75" s="31"/>
      <c r="C75" s="31"/>
      <c r="D75" s="8" t="s">
        <v>75</v>
      </c>
      <c r="E75" s="9">
        <v>-1729000</v>
      </c>
      <c r="F75" s="9">
        <v>-420417</v>
      </c>
      <c r="G75" s="9">
        <f t="shared" si="1"/>
        <v>-1308583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35874971</v>
      </c>
      <c r="F79" s="11">
        <f>+F23+F31+F44+F68+F74+F75+F76+F77+F78</f>
        <v>31528473</v>
      </c>
      <c r="G79" s="11">
        <f t="shared" si="1"/>
        <v>4346498</v>
      </c>
    </row>
    <row r="80" spans="2:7">
      <c r="B80" s="32"/>
      <c r="C80" s="12" t="s">
        <v>80</v>
      </c>
      <c r="D80" s="13"/>
      <c r="E80" s="14">
        <f xml:space="preserve"> +E22 - E79</f>
        <v>-34024471</v>
      </c>
      <c r="F80" s="14">
        <f xml:space="preserve"> +F22 - F79</f>
        <v>-30050030</v>
      </c>
      <c r="G80" s="14">
        <f t="shared" si="1"/>
        <v>-3974441</v>
      </c>
    </row>
    <row r="81" spans="2:7">
      <c r="B81" s="30" t="s">
        <v>81</v>
      </c>
      <c r="C81" s="30" t="s">
        <v>9</v>
      </c>
      <c r="D81" s="8" t="s">
        <v>82</v>
      </c>
      <c r="E81" s="9">
        <v>13395</v>
      </c>
      <c r="F81" s="9">
        <v>22424</v>
      </c>
      <c r="G81" s="9">
        <f t="shared" si="1"/>
        <v>-9029</v>
      </c>
    </row>
    <row r="82" spans="2:7">
      <c r="B82" s="31"/>
      <c r="C82" s="31"/>
      <c r="D82" s="8" t="s">
        <v>83</v>
      </c>
      <c r="E82" s="9">
        <f>+E83+E84+E85</f>
        <v>2626260</v>
      </c>
      <c r="F82" s="9">
        <f>+F83+F84+F85</f>
        <v>0</v>
      </c>
      <c r="G82" s="9">
        <f t="shared" si="1"/>
        <v>2626260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2626260</v>
      </c>
      <c r="F85" s="9"/>
      <c r="G85" s="9">
        <f t="shared" si="1"/>
        <v>2626260</v>
      </c>
    </row>
    <row r="86" spans="2:7">
      <c r="B86" s="31"/>
      <c r="C86" s="32"/>
      <c r="D86" s="10" t="s">
        <v>87</v>
      </c>
      <c r="E86" s="11">
        <f>+E81+E82</f>
        <v>2639655</v>
      </c>
      <c r="F86" s="11">
        <f>+F81+F82</f>
        <v>22424</v>
      </c>
      <c r="G86" s="11">
        <f t="shared" si="1"/>
        <v>2617231</v>
      </c>
    </row>
    <row r="87" spans="2:7">
      <c r="B87" s="31"/>
      <c r="C87" s="30" t="s">
        <v>27</v>
      </c>
      <c r="D87" s="8" t="s">
        <v>88</v>
      </c>
      <c r="E87" s="9">
        <v>2589</v>
      </c>
      <c r="F87" s="9"/>
      <c r="G87" s="9">
        <f t="shared" si="1"/>
        <v>2589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2589</v>
      </c>
      <c r="F92" s="11">
        <f>+F87+F88</f>
        <v>0</v>
      </c>
      <c r="G92" s="11">
        <f t="shared" si="1"/>
        <v>2589</v>
      </c>
    </row>
    <row r="93" spans="2:7">
      <c r="B93" s="32"/>
      <c r="C93" s="12" t="s">
        <v>94</v>
      </c>
      <c r="D93" s="15"/>
      <c r="E93" s="16">
        <f xml:space="preserve"> +E86 - E92</f>
        <v>2637066</v>
      </c>
      <c r="F93" s="16">
        <f xml:space="preserve"> +F86 - F92</f>
        <v>22424</v>
      </c>
      <c r="G93" s="16">
        <f t="shared" si="1"/>
        <v>2614642</v>
      </c>
    </row>
    <row r="94" spans="2:7">
      <c r="B94" s="12" t="s">
        <v>95</v>
      </c>
      <c r="C94" s="17"/>
      <c r="D94" s="13"/>
      <c r="E94" s="14">
        <f xml:space="preserve"> +E80 +E93</f>
        <v>-31387405</v>
      </c>
      <c r="F94" s="14">
        <f xml:space="preserve"> +F80 +F93</f>
        <v>-30027606</v>
      </c>
      <c r="G94" s="14">
        <f t="shared" si="1"/>
        <v>-1359799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29476000</v>
      </c>
      <c r="F112" s="9">
        <v>43081000</v>
      </c>
      <c r="G112" s="9">
        <f t="shared" si="1"/>
        <v>-13605000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29476000</v>
      </c>
      <c r="F118" s="11">
        <f>+F95+F99+F102+F103+F108+F111+F112+F113+F114+F115</f>
        <v>43081000</v>
      </c>
      <c r="G118" s="11">
        <f t="shared" si="1"/>
        <v>-13605000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>
        <v>3458000</v>
      </c>
      <c r="G127" s="9">
        <f t="shared" si="1"/>
        <v>-3458000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/>
      <c r="G130" s="9">
        <f t="shared" si="1"/>
        <v>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>
        <v>488189</v>
      </c>
      <c r="F132" s="9"/>
      <c r="G132" s="9">
        <f t="shared" si="1"/>
        <v>488189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488189</v>
      </c>
      <c r="F134" s="11">
        <f>+F119+F120+F121+F126+F127+F128+F129+F130+F131+F132+F133</f>
        <v>3458000</v>
      </c>
      <c r="G134" s="11">
        <f t="shared" si="1"/>
        <v>-2969811</v>
      </c>
    </row>
    <row r="135" spans="2:7">
      <c r="B135" s="32"/>
      <c r="C135" s="18" t="s">
        <v>137</v>
      </c>
      <c r="D135" s="19"/>
      <c r="E135" s="20">
        <f xml:space="preserve"> +E118 - E134</f>
        <v>28987811</v>
      </c>
      <c r="F135" s="20">
        <f xml:space="preserve"> +F118 - F134</f>
        <v>39623000</v>
      </c>
      <c r="G135" s="20">
        <f t="shared" ref="G135:G148" si="2">E135-F135</f>
        <v>-10635189</v>
      </c>
    </row>
    <row r="136" spans="2:7">
      <c r="B136" s="12" t="s">
        <v>138</v>
      </c>
      <c r="C136" s="21"/>
      <c r="D136" s="22"/>
      <c r="E136" s="23">
        <f xml:space="preserve"> +E94 +E135</f>
        <v>-2399594</v>
      </c>
      <c r="F136" s="23">
        <f xml:space="preserve"> +F94 +F135</f>
        <v>9595394</v>
      </c>
      <c r="G136" s="23">
        <f t="shared" si="2"/>
        <v>-11994988</v>
      </c>
    </row>
    <row r="137" spans="2:7">
      <c r="B137" s="33" t="s">
        <v>139</v>
      </c>
      <c r="C137" s="21" t="s">
        <v>140</v>
      </c>
      <c r="D137" s="22"/>
      <c r="E137" s="23">
        <v>39840947</v>
      </c>
      <c r="F137" s="23">
        <v>32245553</v>
      </c>
      <c r="G137" s="23">
        <f t="shared" si="2"/>
        <v>7595394</v>
      </c>
    </row>
    <row r="138" spans="2:7">
      <c r="B138" s="34"/>
      <c r="C138" s="21" t="s">
        <v>141</v>
      </c>
      <c r="D138" s="22"/>
      <c r="E138" s="23">
        <f xml:space="preserve"> +E136 +E137</f>
        <v>37441353</v>
      </c>
      <c r="F138" s="23">
        <f xml:space="preserve"> +F136 +F137</f>
        <v>41840947</v>
      </c>
      <c r="G138" s="23">
        <f t="shared" si="2"/>
        <v>-4399594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2000000</v>
      </c>
      <c r="G144" s="23">
        <f t="shared" si="2"/>
        <v>-2000000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>
        <v>2000000</v>
      </c>
      <c r="G147" s="20">
        <f t="shared" si="2"/>
        <v>-2000000</v>
      </c>
    </row>
    <row r="148" spans="2:7">
      <c r="B148" s="35"/>
      <c r="C148" s="21" t="s">
        <v>151</v>
      </c>
      <c r="D148" s="22"/>
      <c r="E148" s="23">
        <f xml:space="preserve"> +E138 +E139 +E140 - E144</f>
        <v>37441353</v>
      </c>
      <c r="F148" s="23">
        <f xml:space="preserve"> +F138 +F139 +F140 - F144</f>
        <v>39840947</v>
      </c>
      <c r="G148" s="23">
        <f t="shared" si="2"/>
        <v>-2399594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3D04-231E-4933-8457-AE1158CB2AF1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152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2128812</v>
      </c>
      <c r="F6" s="7">
        <f>+F7</f>
        <v>1489356</v>
      </c>
      <c r="G6" s="7">
        <f>E6-F6</f>
        <v>639456</v>
      </c>
    </row>
    <row r="7" spans="2:7">
      <c r="B7" s="31"/>
      <c r="C7" s="31"/>
      <c r="D7" s="8" t="s">
        <v>11</v>
      </c>
      <c r="E7" s="9">
        <f>+E8</f>
        <v>2128812</v>
      </c>
      <c r="F7" s="9">
        <f>+F8</f>
        <v>1489356</v>
      </c>
      <c r="G7" s="9">
        <f t="shared" ref="G7:G70" si="0">E7-F7</f>
        <v>639456</v>
      </c>
    </row>
    <row r="8" spans="2:7">
      <c r="B8" s="31"/>
      <c r="C8" s="31"/>
      <c r="D8" s="8" t="s">
        <v>12</v>
      </c>
      <c r="E8" s="9">
        <v>2128812</v>
      </c>
      <c r="F8" s="9">
        <v>1489356</v>
      </c>
      <c r="G8" s="9">
        <f t="shared" si="0"/>
        <v>639456</v>
      </c>
    </row>
    <row r="9" spans="2:7">
      <c r="B9" s="31"/>
      <c r="C9" s="31"/>
      <c r="D9" s="8" t="s">
        <v>13</v>
      </c>
      <c r="E9" s="9">
        <f>+E10+E14+E15+E17+E18</f>
        <v>48063527</v>
      </c>
      <c r="F9" s="9">
        <f>+F10+F14+F15+F17+F18</f>
        <v>53564346</v>
      </c>
      <c r="G9" s="9">
        <f t="shared" si="0"/>
        <v>-5500819</v>
      </c>
    </row>
    <row r="10" spans="2:7">
      <c r="B10" s="31"/>
      <c r="C10" s="31"/>
      <c r="D10" s="8" t="s">
        <v>14</v>
      </c>
      <c r="E10" s="9">
        <f>+E11+E12+E13</f>
        <v>46896947</v>
      </c>
      <c r="F10" s="9">
        <f>+F11+F12+F13</f>
        <v>50785986</v>
      </c>
      <c r="G10" s="9">
        <f t="shared" si="0"/>
        <v>-3889039</v>
      </c>
    </row>
    <row r="11" spans="2:7">
      <c r="B11" s="31"/>
      <c r="C11" s="31"/>
      <c r="D11" s="8" t="s">
        <v>15</v>
      </c>
      <c r="E11" s="9">
        <v>37485528</v>
      </c>
      <c r="F11" s="9">
        <v>39208913</v>
      </c>
      <c r="G11" s="9">
        <f t="shared" si="0"/>
        <v>-1723385</v>
      </c>
    </row>
    <row r="12" spans="2:7">
      <c r="B12" s="31"/>
      <c r="C12" s="31"/>
      <c r="D12" s="8" t="s">
        <v>16</v>
      </c>
      <c r="E12" s="9">
        <v>9411419</v>
      </c>
      <c r="F12" s="9">
        <v>11577073</v>
      </c>
      <c r="G12" s="9">
        <f t="shared" si="0"/>
        <v>-2165654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53680</v>
      </c>
      <c r="F14" s="9">
        <v>19360</v>
      </c>
      <c r="G14" s="9">
        <f t="shared" si="0"/>
        <v>34320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1112900</v>
      </c>
      <c r="F18" s="9">
        <f>+F19+F20</f>
        <v>2759000</v>
      </c>
      <c r="G18" s="9">
        <f t="shared" si="0"/>
        <v>-1646100</v>
      </c>
    </row>
    <row r="19" spans="2:7">
      <c r="B19" s="31"/>
      <c r="C19" s="31"/>
      <c r="D19" s="8" t="s">
        <v>23</v>
      </c>
      <c r="E19" s="9">
        <v>1015000</v>
      </c>
      <c r="F19" s="9">
        <v>1132000</v>
      </c>
      <c r="G19" s="9">
        <f t="shared" si="0"/>
        <v>-117000</v>
      </c>
    </row>
    <row r="20" spans="2:7">
      <c r="B20" s="31"/>
      <c r="C20" s="31"/>
      <c r="D20" s="8" t="s">
        <v>24</v>
      </c>
      <c r="E20" s="9">
        <v>97900</v>
      </c>
      <c r="F20" s="9">
        <v>1627000</v>
      </c>
      <c r="G20" s="9">
        <f t="shared" si="0"/>
        <v>-1529100</v>
      </c>
    </row>
    <row r="21" spans="2:7">
      <c r="B21" s="31"/>
      <c r="C21" s="31"/>
      <c r="D21" s="8" t="s">
        <v>25</v>
      </c>
      <c r="E21" s="9">
        <v>45000</v>
      </c>
      <c r="F21" s="9">
        <v>95000</v>
      </c>
      <c r="G21" s="9">
        <f t="shared" si="0"/>
        <v>-50000</v>
      </c>
    </row>
    <row r="22" spans="2:7">
      <c r="B22" s="31"/>
      <c r="C22" s="32"/>
      <c r="D22" s="10" t="s">
        <v>26</v>
      </c>
      <c r="E22" s="11">
        <f>+E6+E9+E21</f>
        <v>50237339</v>
      </c>
      <c r="F22" s="11">
        <f>+F6+F9+F21</f>
        <v>55148702</v>
      </c>
      <c r="G22" s="11">
        <f t="shared" si="0"/>
        <v>-4911363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44877379</v>
      </c>
      <c r="F23" s="9">
        <f>+F24+F25+F26+F27+F28+F29+F30</f>
        <v>41617384</v>
      </c>
      <c r="G23" s="9">
        <f t="shared" si="0"/>
        <v>3259995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26832929</v>
      </c>
      <c r="F25" s="9">
        <v>24832520</v>
      </c>
      <c r="G25" s="9">
        <f t="shared" si="0"/>
        <v>2000409</v>
      </c>
    </row>
    <row r="26" spans="2:7">
      <c r="B26" s="31"/>
      <c r="C26" s="31"/>
      <c r="D26" s="8" t="s">
        <v>31</v>
      </c>
      <c r="E26" s="9">
        <v>3805100</v>
      </c>
      <c r="F26" s="9">
        <v>3692200</v>
      </c>
      <c r="G26" s="9">
        <f t="shared" si="0"/>
        <v>112900</v>
      </c>
    </row>
    <row r="27" spans="2:7">
      <c r="B27" s="31"/>
      <c r="C27" s="31"/>
      <c r="D27" s="8" t="s">
        <v>32</v>
      </c>
      <c r="E27" s="9">
        <v>2538100</v>
      </c>
      <c r="F27" s="9">
        <v>2922900</v>
      </c>
      <c r="G27" s="9">
        <f t="shared" si="0"/>
        <v>-384800</v>
      </c>
    </row>
    <row r="28" spans="2:7">
      <c r="B28" s="31"/>
      <c r="C28" s="31"/>
      <c r="D28" s="8" t="s">
        <v>33</v>
      </c>
      <c r="E28" s="9">
        <v>6276169</v>
      </c>
      <c r="F28" s="9">
        <v>4800278</v>
      </c>
      <c r="G28" s="9">
        <f t="shared" si="0"/>
        <v>1475891</v>
      </c>
    </row>
    <row r="29" spans="2:7">
      <c r="B29" s="31"/>
      <c r="C29" s="31"/>
      <c r="D29" s="8" t="s">
        <v>34</v>
      </c>
      <c r="E29" s="9">
        <v>667500</v>
      </c>
      <c r="F29" s="9">
        <v>667500</v>
      </c>
      <c r="G29" s="9">
        <f t="shared" si="0"/>
        <v>0</v>
      </c>
    </row>
    <row r="30" spans="2:7">
      <c r="B30" s="31"/>
      <c r="C30" s="31"/>
      <c r="D30" s="8" t="s">
        <v>35</v>
      </c>
      <c r="E30" s="9">
        <v>4757581</v>
      </c>
      <c r="F30" s="9">
        <v>4701986</v>
      </c>
      <c r="G30" s="9">
        <f t="shared" si="0"/>
        <v>55595</v>
      </c>
    </row>
    <row r="31" spans="2:7">
      <c r="B31" s="31"/>
      <c r="C31" s="31"/>
      <c r="D31" s="8" t="s">
        <v>36</v>
      </c>
      <c r="E31" s="9">
        <f>+E32+E33+E34+E35+E36+E37+E38+E39+E40+E41+E42+E43</f>
        <v>2386446</v>
      </c>
      <c r="F31" s="9">
        <f>+F32+F33+F34+F35+F36+F37+F38+F39+F40+F41+F42+F43</f>
        <v>1735698</v>
      </c>
      <c r="G31" s="9">
        <f t="shared" si="0"/>
        <v>650748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133561</v>
      </c>
      <c r="F33" s="9">
        <v>245179</v>
      </c>
      <c r="G33" s="9">
        <f t="shared" si="0"/>
        <v>-111618</v>
      </c>
    </row>
    <row r="34" spans="2:7">
      <c r="B34" s="31"/>
      <c r="C34" s="31"/>
      <c r="D34" s="8" t="s">
        <v>39</v>
      </c>
      <c r="E34" s="9"/>
      <c r="F34" s="9"/>
      <c r="G34" s="9">
        <f t="shared" si="0"/>
        <v>0</v>
      </c>
    </row>
    <row r="35" spans="2:7">
      <c r="B35" s="31"/>
      <c r="C35" s="31"/>
      <c r="D35" s="8" t="s">
        <v>40</v>
      </c>
      <c r="E35" s="9">
        <v>4971</v>
      </c>
      <c r="F35" s="9"/>
      <c r="G35" s="9">
        <f t="shared" si="0"/>
        <v>4971</v>
      </c>
    </row>
    <row r="36" spans="2:7">
      <c r="B36" s="31"/>
      <c r="C36" s="31"/>
      <c r="D36" s="8" t="s">
        <v>41</v>
      </c>
      <c r="E36" s="9">
        <v>471726</v>
      </c>
      <c r="F36" s="9">
        <v>377476</v>
      </c>
      <c r="G36" s="9">
        <f t="shared" si="0"/>
        <v>94250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830950</v>
      </c>
      <c r="F38" s="9">
        <v>396766</v>
      </c>
      <c r="G38" s="9">
        <f t="shared" si="0"/>
        <v>434184</v>
      </c>
    </row>
    <row r="39" spans="2:7">
      <c r="B39" s="31"/>
      <c r="C39" s="31"/>
      <c r="D39" s="8" t="s">
        <v>44</v>
      </c>
      <c r="E39" s="9">
        <v>35970</v>
      </c>
      <c r="F39" s="9">
        <v>35970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105056</v>
      </c>
      <c r="F41" s="9">
        <v>104950</v>
      </c>
      <c r="G41" s="9">
        <f t="shared" si="0"/>
        <v>106</v>
      </c>
    </row>
    <row r="42" spans="2:7">
      <c r="B42" s="31"/>
      <c r="C42" s="31"/>
      <c r="D42" s="8" t="s">
        <v>47</v>
      </c>
      <c r="E42" s="9">
        <v>721273</v>
      </c>
      <c r="F42" s="9">
        <v>510717</v>
      </c>
      <c r="G42" s="9">
        <f t="shared" si="0"/>
        <v>210556</v>
      </c>
    </row>
    <row r="43" spans="2:7">
      <c r="B43" s="31"/>
      <c r="C43" s="31"/>
      <c r="D43" s="8" t="s">
        <v>48</v>
      </c>
      <c r="E43" s="9">
        <v>82939</v>
      </c>
      <c r="F43" s="9">
        <v>64640</v>
      </c>
      <c r="G43" s="9">
        <f t="shared" si="0"/>
        <v>18299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3016050</v>
      </c>
      <c r="F44" s="9">
        <f>+F45+F46+F47+F48+F49+F50+F51+F52+F53+F54+F55+F56+F57+F58+F59+F60+F61+F62+F63+F64+F65+F66+F67</f>
        <v>5566417</v>
      </c>
      <c r="G44" s="9">
        <f t="shared" si="0"/>
        <v>-2550367</v>
      </c>
    </row>
    <row r="45" spans="2:7">
      <c r="B45" s="31"/>
      <c r="C45" s="31"/>
      <c r="D45" s="8" t="s">
        <v>50</v>
      </c>
      <c r="E45" s="9">
        <v>69433</v>
      </c>
      <c r="F45" s="9">
        <v>62264</v>
      </c>
      <c r="G45" s="9">
        <f t="shared" si="0"/>
        <v>7169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1070</v>
      </c>
      <c r="F47" s="9">
        <v>3600</v>
      </c>
      <c r="G47" s="9">
        <f t="shared" si="0"/>
        <v>-2530</v>
      </c>
    </row>
    <row r="48" spans="2:7">
      <c r="B48" s="31"/>
      <c r="C48" s="31"/>
      <c r="D48" s="8" t="s">
        <v>53</v>
      </c>
      <c r="E48" s="9">
        <v>110801</v>
      </c>
      <c r="F48" s="9">
        <v>90960</v>
      </c>
      <c r="G48" s="9">
        <f t="shared" si="0"/>
        <v>19841</v>
      </c>
    </row>
    <row r="49" spans="2:7">
      <c r="B49" s="31"/>
      <c r="C49" s="31"/>
      <c r="D49" s="8" t="s">
        <v>54</v>
      </c>
      <c r="E49" s="9">
        <v>276016</v>
      </c>
      <c r="F49" s="9">
        <v>129001</v>
      </c>
      <c r="G49" s="9">
        <f t="shared" si="0"/>
        <v>147015</v>
      </c>
    </row>
    <row r="50" spans="2:7">
      <c r="B50" s="31"/>
      <c r="C50" s="31"/>
      <c r="D50" s="8" t="s">
        <v>55</v>
      </c>
      <c r="E50" s="9">
        <v>58349</v>
      </c>
      <c r="F50" s="9">
        <v>23990</v>
      </c>
      <c r="G50" s="9">
        <f t="shared" si="0"/>
        <v>34359</v>
      </c>
    </row>
    <row r="51" spans="2:7">
      <c r="B51" s="31"/>
      <c r="C51" s="31"/>
      <c r="D51" s="8" t="s">
        <v>41</v>
      </c>
      <c r="E51" s="9">
        <v>157242</v>
      </c>
      <c r="F51" s="9">
        <v>125825</v>
      </c>
      <c r="G51" s="9">
        <f t="shared" si="0"/>
        <v>31417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49230</v>
      </c>
      <c r="F53" s="9">
        <v>2950842</v>
      </c>
      <c r="G53" s="9">
        <f t="shared" si="0"/>
        <v>-2901612</v>
      </c>
    </row>
    <row r="54" spans="2:7">
      <c r="B54" s="31"/>
      <c r="C54" s="31"/>
      <c r="D54" s="8" t="s">
        <v>57</v>
      </c>
      <c r="E54" s="9">
        <v>433803</v>
      </c>
      <c r="F54" s="9">
        <v>428746</v>
      </c>
      <c r="G54" s="9">
        <f t="shared" si="0"/>
        <v>5057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288972</v>
      </c>
      <c r="F57" s="9">
        <v>259668</v>
      </c>
      <c r="G57" s="9">
        <f t="shared" si="0"/>
        <v>29304</v>
      </c>
    </row>
    <row r="58" spans="2:7">
      <c r="B58" s="31"/>
      <c r="C58" s="31"/>
      <c r="D58" s="8" t="s">
        <v>61</v>
      </c>
      <c r="E58" s="9">
        <v>4866</v>
      </c>
      <c r="F58" s="9">
        <v>5206</v>
      </c>
      <c r="G58" s="9">
        <f t="shared" si="0"/>
        <v>-340</v>
      </c>
    </row>
    <row r="59" spans="2:7">
      <c r="B59" s="31"/>
      <c r="C59" s="31"/>
      <c r="D59" s="8" t="s">
        <v>44</v>
      </c>
      <c r="E59" s="9">
        <v>528446</v>
      </c>
      <c r="F59" s="9">
        <v>524294</v>
      </c>
      <c r="G59" s="9">
        <f t="shared" si="0"/>
        <v>4152</v>
      </c>
    </row>
    <row r="60" spans="2:7">
      <c r="B60" s="31"/>
      <c r="C60" s="31"/>
      <c r="D60" s="8" t="s">
        <v>45</v>
      </c>
      <c r="E60" s="9">
        <v>649468</v>
      </c>
      <c r="F60" s="9">
        <v>638016</v>
      </c>
      <c r="G60" s="9">
        <f t="shared" si="0"/>
        <v>11452</v>
      </c>
    </row>
    <row r="61" spans="2:7">
      <c r="B61" s="31"/>
      <c r="C61" s="31"/>
      <c r="D61" s="8" t="s">
        <v>62</v>
      </c>
      <c r="E61" s="9"/>
      <c r="F61" s="9"/>
      <c r="G61" s="9">
        <f t="shared" si="0"/>
        <v>0</v>
      </c>
    </row>
    <row r="62" spans="2:7">
      <c r="B62" s="31"/>
      <c r="C62" s="31"/>
      <c r="D62" s="8" t="s">
        <v>63</v>
      </c>
      <c r="E62" s="9">
        <v>142032</v>
      </c>
      <c r="F62" s="9">
        <v>119128</v>
      </c>
      <c r="G62" s="9">
        <f t="shared" si="0"/>
        <v>22904</v>
      </c>
    </row>
    <row r="63" spans="2:7">
      <c r="B63" s="31"/>
      <c r="C63" s="31"/>
      <c r="D63" s="8" t="s">
        <v>64</v>
      </c>
      <c r="E63" s="9">
        <v>113962</v>
      </c>
      <c r="F63" s="9">
        <v>81842</v>
      </c>
      <c r="G63" s="9">
        <f t="shared" si="0"/>
        <v>32120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98200</v>
      </c>
      <c r="F65" s="9">
        <v>99400</v>
      </c>
      <c r="G65" s="9">
        <f t="shared" si="0"/>
        <v>-1200</v>
      </c>
    </row>
    <row r="66" spans="2:7">
      <c r="B66" s="31"/>
      <c r="C66" s="31"/>
      <c r="D66" s="8" t="s">
        <v>48</v>
      </c>
      <c r="E66" s="9">
        <v>34160</v>
      </c>
      <c r="F66" s="9">
        <v>23635</v>
      </c>
      <c r="G66" s="9">
        <f t="shared" si="0"/>
        <v>10525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2247607</v>
      </c>
      <c r="F68" s="9">
        <f>+F69</f>
        <v>1812393</v>
      </c>
      <c r="G68" s="9">
        <f t="shared" si="0"/>
        <v>435214</v>
      </c>
    </row>
    <row r="69" spans="2:7">
      <c r="B69" s="31"/>
      <c r="C69" s="31"/>
      <c r="D69" s="8" t="s">
        <v>69</v>
      </c>
      <c r="E69" s="9">
        <f>+E70+E71+E72-E73</f>
        <v>2247607</v>
      </c>
      <c r="F69" s="9">
        <f>+F70+F71+F72-F73</f>
        <v>1812393</v>
      </c>
      <c r="G69" s="9">
        <f t="shared" si="0"/>
        <v>435214</v>
      </c>
    </row>
    <row r="70" spans="2:7">
      <c r="B70" s="31"/>
      <c r="C70" s="31"/>
      <c r="D70" s="8" t="s">
        <v>70</v>
      </c>
      <c r="E70" s="9">
        <v>642005</v>
      </c>
      <c r="F70" s="9">
        <v>615930</v>
      </c>
      <c r="G70" s="9">
        <f t="shared" si="0"/>
        <v>26075</v>
      </c>
    </row>
    <row r="71" spans="2:7">
      <c r="B71" s="31"/>
      <c r="C71" s="31"/>
      <c r="D71" s="8" t="s">
        <v>71</v>
      </c>
      <c r="E71" s="9">
        <v>2269587</v>
      </c>
      <c r="F71" s="9">
        <v>1838468</v>
      </c>
      <c r="G71" s="9">
        <f t="shared" ref="G71:G134" si="1">E71-F71</f>
        <v>431119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663985</v>
      </c>
      <c r="F73" s="9">
        <v>642005</v>
      </c>
      <c r="G73" s="9">
        <f t="shared" si="1"/>
        <v>21980</v>
      </c>
    </row>
    <row r="74" spans="2:7">
      <c r="B74" s="31"/>
      <c r="C74" s="31"/>
      <c r="D74" s="8" t="s">
        <v>74</v>
      </c>
      <c r="E74" s="9">
        <v>7042016</v>
      </c>
      <c r="F74" s="9">
        <v>7687588</v>
      </c>
      <c r="G74" s="9">
        <f t="shared" si="1"/>
        <v>-645572</v>
      </c>
    </row>
    <row r="75" spans="2:7">
      <c r="B75" s="31"/>
      <c r="C75" s="31"/>
      <c r="D75" s="8" t="s">
        <v>75</v>
      </c>
      <c r="E75" s="9">
        <v>-306460</v>
      </c>
      <c r="F75" s="9">
        <v>-295973</v>
      </c>
      <c r="G75" s="9">
        <f t="shared" si="1"/>
        <v>-10487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59263038</v>
      </c>
      <c r="F79" s="11">
        <f>+F23+F31+F44+F68+F74+F75+F76+F77+F78</f>
        <v>58123507</v>
      </c>
      <c r="G79" s="11">
        <f t="shared" si="1"/>
        <v>1139531</v>
      </c>
    </row>
    <row r="80" spans="2:7">
      <c r="B80" s="32"/>
      <c r="C80" s="12" t="s">
        <v>80</v>
      </c>
      <c r="D80" s="13"/>
      <c r="E80" s="14">
        <f xml:space="preserve"> +E22 - E79</f>
        <v>-9025699</v>
      </c>
      <c r="F80" s="14">
        <f xml:space="preserve"> +F22 - F79</f>
        <v>-2974805</v>
      </c>
      <c r="G80" s="14">
        <f t="shared" si="1"/>
        <v>-6050894</v>
      </c>
    </row>
    <row r="81" spans="2:7">
      <c r="B81" s="30" t="s">
        <v>81</v>
      </c>
      <c r="C81" s="30" t="s">
        <v>9</v>
      </c>
      <c r="D81" s="8" t="s">
        <v>82</v>
      </c>
      <c r="E81" s="9">
        <v>193</v>
      </c>
      <c r="F81" s="9">
        <v>254</v>
      </c>
      <c r="G81" s="9">
        <f t="shared" si="1"/>
        <v>-61</v>
      </c>
    </row>
    <row r="82" spans="2:7">
      <c r="B82" s="31"/>
      <c r="C82" s="31"/>
      <c r="D82" s="8" t="s">
        <v>83</v>
      </c>
      <c r="E82" s="9">
        <f>+E83+E84+E85</f>
        <v>13000</v>
      </c>
      <c r="F82" s="9">
        <f>+F83+F84+F85</f>
        <v>10059</v>
      </c>
      <c r="G82" s="9">
        <f t="shared" si="1"/>
        <v>2941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13000</v>
      </c>
      <c r="F85" s="9">
        <v>10059</v>
      </c>
      <c r="G85" s="9">
        <f t="shared" si="1"/>
        <v>2941</v>
      </c>
    </row>
    <row r="86" spans="2:7">
      <c r="B86" s="31"/>
      <c r="C86" s="32"/>
      <c r="D86" s="10" t="s">
        <v>87</v>
      </c>
      <c r="E86" s="11">
        <f>+E81+E82</f>
        <v>13193</v>
      </c>
      <c r="F86" s="11">
        <f>+F81+F82</f>
        <v>10313</v>
      </c>
      <c r="G86" s="11">
        <f t="shared" si="1"/>
        <v>2880</v>
      </c>
    </row>
    <row r="87" spans="2:7">
      <c r="B87" s="31"/>
      <c r="C87" s="30" t="s">
        <v>27</v>
      </c>
      <c r="D87" s="8" t="s">
        <v>88</v>
      </c>
      <c r="E87" s="9">
        <v>667843</v>
      </c>
      <c r="F87" s="9">
        <v>726934</v>
      </c>
      <c r="G87" s="9">
        <f t="shared" si="1"/>
        <v>-59091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667843</v>
      </c>
      <c r="F92" s="11">
        <f>+F87+F88</f>
        <v>726934</v>
      </c>
      <c r="G92" s="11">
        <f t="shared" si="1"/>
        <v>-59091</v>
      </c>
    </row>
    <row r="93" spans="2:7">
      <c r="B93" s="32"/>
      <c r="C93" s="12" t="s">
        <v>94</v>
      </c>
      <c r="D93" s="15"/>
      <c r="E93" s="16">
        <f xml:space="preserve"> +E86 - E92</f>
        <v>-654650</v>
      </c>
      <c r="F93" s="16">
        <f xml:space="preserve"> +F86 - F92</f>
        <v>-716621</v>
      </c>
      <c r="G93" s="16">
        <f t="shared" si="1"/>
        <v>61971</v>
      </c>
    </row>
    <row r="94" spans="2:7">
      <c r="B94" s="12" t="s">
        <v>95</v>
      </c>
      <c r="C94" s="17"/>
      <c r="D94" s="13"/>
      <c r="E94" s="14">
        <f xml:space="preserve"> +E80 +E93</f>
        <v>-9680349</v>
      </c>
      <c r="F94" s="14">
        <f xml:space="preserve"> +F80 +F93</f>
        <v>-3691426</v>
      </c>
      <c r="G94" s="14">
        <f t="shared" si="1"/>
        <v>-5988923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13372000</v>
      </c>
      <c r="F112" s="9">
        <v>6314000</v>
      </c>
      <c r="G112" s="9">
        <f t="shared" si="1"/>
        <v>7058000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>
        <v>367189</v>
      </c>
      <c r="F114" s="9"/>
      <c r="G114" s="9">
        <f t="shared" si="1"/>
        <v>367189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13739189</v>
      </c>
      <c r="F118" s="11">
        <f>+F95+F99+F102+F103+F108+F111+F112+F113+F114+F115</f>
        <v>6314000</v>
      </c>
      <c r="G118" s="11">
        <f t="shared" si="1"/>
        <v>7425189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>
        <v>114400</v>
      </c>
      <c r="G127" s="9">
        <f t="shared" si="1"/>
        <v>-114400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/>
      <c r="G130" s="9">
        <f t="shared" si="1"/>
        <v>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0</v>
      </c>
      <c r="F134" s="11">
        <f>+F119+F120+F121+F126+F127+F128+F129+F130+F131+F132+F133</f>
        <v>114400</v>
      </c>
      <c r="G134" s="11">
        <f t="shared" si="1"/>
        <v>-114400</v>
      </c>
    </row>
    <row r="135" spans="2:7">
      <c r="B135" s="32"/>
      <c r="C135" s="18" t="s">
        <v>137</v>
      </c>
      <c r="D135" s="19"/>
      <c r="E135" s="20">
        <f xml:space="preserve"> +E118 - E134</f>
        <v>13739189</v>
      </c>
      <c r="F135" s="20">
        <f xml:space="preserve"> +F118 - F134</f>
        <v>6199600</v>
      </c>
      <c r="G135" s="20">
        <f t="shared" ref="G135:G148" si="2">E135-F135</f>
        <v>7539589</v>
      </c>
    </row>
    <row r="136" spans="2:7">
      <c r="B136" s="12" t="s">
        <v>138</v>
      </c>
      <c r="C136" s="21"/>
      <c r="D136" s="22"/>
      <c r="E136" s="23">
        <f xml:space="preserve"> +E94 +E135</f>
        <v>4058840</v>
      </c>
      <c r="F136" s="23">
        <f xml:space="preserve"> +F94 +F135</f>
        <v>2508174</v>
      </c>
      <c r="G136" s="23">
        <f t="shared" si="2"/>
        <v>1550666</v>
      </c>
    </row>
    <row r="137" spans="2:7">
      <c r="B137" s="33" t="s">
        <v>139</v>
      </c>
      <c r="C137" s="21" t="s">
        <v>140</v>
      </c>
      <c r="D137" s="22"/>
      <c r="E137" s="23">
        <v>98830659</v>
      </c>
      <c r="F137" s="23">
        <v>96322485</v>
      </c>
      <c r="G137" s="23">
        <f t="shared" si="2"/>
        <v>2508174</v>
      </c>
    </row>
    <row r="138" spans="2:7">
      <c r="B138" s="34"/>
      <c r="C138" s="21" t="s">
        <v>141</v>
      </c>
      <c r="D138" s="22"/>
      <c r="E138" s="23">
        <f xml:space="preserve"> +E136 +E137</f>
        <v>102889499</v>
      </c>
      <c r="F138" s="23">
        <f xml:space="preserve"> +F136 +F137</f>
        <v>98830659</v>
      </c>
      <c r="G138" s="23">
        <f t="shared" si="2"/>
        <v>4058840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102889499</v>
      </c>
      <c r="F148" s="23">
        <f xml:space="preserve"> +F138 +F139 +F140 - F144</f>
        <v>98830659</v>
      </c>
      <c r="G148" s="23">
        <f t="shared" si="2"/>
        <v>4058840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0340-3EC9-4051-BCA2-F419DAA7379B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153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4592784</v>
      </c>
      <c r="F6" s="7">
        <f>+F7</f>
        <v>3592894</v>
      </c>
      <c r="G6" s="7">
        <f>E6-F6</f>
        <v>999890</v>
      </c>
    </row>
    <row r="7" spans="2:7">
      <c r="B7" s="31"/>
      <c r="C7" s="31"/>
      <c r="D7" s="8" t="s">
        <v>11</v>
      </c>
      <c r="E7" s="9">
        <f>+E8</f>
        <v>4592784</v>
      </c>
      <c r="F7" s="9">
        <f>+F8</f>
        <v>3592894</v>
      </c>
      <c r="G7" s="9">
        <f t="shared" ref="G7:G70" si="0">E7-F7</f>
        <v>999890</v>
      </c>
    </row>
    <row r="8" spans="2:7">
      <c r="B8" s="31"/>
      <c r="C8" s="31"/>
      <c r="D8" s="8" t="s">
        <v>12</v>
      </c>
      <c r="E8" s="9">
        <v>4592784</v>
      </c>
      <c r="F8" s="9">
        <v>3592894</v>
      </c>
      <c r="G8" s="9">
        <f t="shared" si="0"/>
        <v>999890</v>
      </c>
    </row>
    <row r="9" spans="2:7">
      <c r="B9" s="31"/>
      <c r="C9" s="31"/>
      <c r="D9" s="8" t="s">
        <v>13</v>
      </c>
      <c r="E9" s="9">
        <f>+E10+E14+E15+E17+E18</f>
        <v>43484407</v>
      </c>
      <c r="F9" s="9">
        <f>+F10+F14+F15+F17+F18</f>
        <v>43381173</v>
      </c>
      <c r="G9" s="9">
        <f t="shared" si="0"/>
        <v>103234</v>
      </c>
    </row>
    <row r="10" spans="2:7">
      <c r="B10" s="31"/>
      <c r="C10" s="31"/>
      <c r="D10" s="8" t="s">
        <v>14</v>
      </c>
      <c r="E10" s="9">
        <f>+E11+E12+E13</f>
        <v>42396547</v>
      </c>
      <c r="F10" s="9">
        <f>+F11+F12+F13</f>
        <v>42458109</v>
      </c>
      <c r="G10" s="9">
        <f t="shared" si="0"/>
        <v>-61562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42396547</v>
      </c>
      <c r="F12" s="9">
        <v>42458109</v>
      </c>
      <c r="G12" s="9">
        <f t="shared" si="0"/>
        <v>-61562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305860</v>
      </c>
      <c r="F14" s="9"/>
      <c r="G14" s="9">
        <f t="shared" si="0"/>
        <v>305860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782000</v>
      </c>
      <c r="F18" s="9">
        <f>+F19+F20</f>
        <v>923064</v>
      </c>
      <c r="G18" s="9">
        <f t="shared" si="0"/>
        <v>-141064</v>
      </c>
    </row>
    <row r="19" spans="2:7">
      <c r="B19" s="31"/>
      <c r="C19" s="31"/>
      <c r="D19" s="8" t="s">
        <v>23</v>
      </c>
      <c r="E19" s="9">
        <v>782000</v>
      </c>
      <c r="F19" s="9">
        <v>923064</v>
      </c>
      <c r="G19" s="9">
        <f t="shared" si="0"/>
        <v>-141064</v>
      </c>
    </row>
    <row r="20" spans="2:7">
      <c r="B20" s="31"/>
      <c r="C20" s="31"/>
      <c r="D20" s="8" t="s">
        <v>24</v>
      </c>
      <c r="E20" s="9"/>
      <c r="F20" s="9"/>
      <c r="G20" s="9">
        <f t="shared" si="0"/>
        <v>0</v>
      </c>
    </row>
    <row r="21" spans="2:7">
      <c r="B21" s="31"/>
      <c r="C21" s="31"/>
      <c r="D21" s="8" t="s">
        <v>25</v>
      </c>
      <c r="E21" s="9">
        <v>95000</v>
      </c>
      <c r="F21" s="9">
        <v>145000</v>
      </c>
      <c r="G21" s="9">
        <f t="shared" si="0"/>
        <v>-50000</v>
      </c>
    </row>
    <row r="22" spans="2:7">
      <c r="B22" s="31"/>
      <c r="C22" s="32"/>
      <c r="D22" s="10" t="s">
        <v>26</v>
      </c>
      <c r="E22" s="11">
        <f>+E6+E9+E21</f>
        <v>48172191</v>
      </c>
      <c r="F22" s="11">
        <f>+F6+F9+F21</f>
        <v>47119067</v>
      </c>
      <c r="G22" s="11">
        <f t="shared" si="0"/>
        <v>1053124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24015570</v>
      </c>
      <c r="F23" s="9">
        <f>+F24+F25+F26+F27+F28+F29+F30</f>
        <v>24977355</v>
      </c>
      <c r="G23" s="9">
        <f t="shared" si="0"/>
        <v>-961785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16821523</v>
      </c>
      <c r="F25" s="9">
        <v>17401516</v>
      </c>
      <c r="G25" s="9">
        <f t="shared" si="0"/>
        <v>-579993</v>
      </c>
    </row>
    <row r="26" spans="2:7">
      <c r="B26" s="31"/>
      <c r="C26" s="31"/>
      <c r="D26" s="8" t="s">
        <v>31</v>
      </c>
      <c r="E26" s="9">
        <v>2225100</v>
      </c>
      <c r="F26" s="9">
        <v>2467100</v>
      </c>
      <c r="G26" s="9">
        <f t="shared" si="0"/>
        <v>-242000</v>
      </c>
    </row>
    <row r="27" spans="2:7">
      <c r="B27" s="31"/>
      <c r="C27" s="31"/>
      <c r="D27" s="8" t="s">
        <v>32</v>
      </c>
      <c r="E27" s="9">
        <v>1431400</v>
      </c>
      <c r="F27" s="9">
        <v>1548400</v>
      </c>
      <c r="G27" s="9">
        <f t="shared" si="0"/>
        <v>-117000</v>
      </c>
    </row>
    <row r="28" spans="2:7">
      <c r="B28" s="31"/>
      <c r="C28" s="31"/>
      <c r="D28" s="8" t="s">
        <v>33</v>
      </c>
      <c r="E28" s="9"/>
      <c r="F28" s="9">
        <v>43032</v>
      </c>
      <c r="G28" s="9">
        <f t="shared" si="0"/>
        <v>-43032</v>
      </c>
    </row>
    <row r="29" spans="2:7">
      <c r="B29" s="31"/>
      <c r="C29" s="31"/>
      <c r="D29" s="8" t="s">
        <v>34</v>
      </c>
      <c r="E29" s="9">
        <v>623000</v>
      </c>
      <c r="F29" s="9">
        <v>400500</v>
      </c>
      <c r="G29" s="9">
        <f t="shared" si="0"/>
        <v>222500</v>
      </c>
    </row>
    <row r="30" spans="2:7">
      <c r="B30" s="31"/>
      <c r="C30" s="31"/>
      <c r="D30" s="8" t="s">
        <v>35</v>
      </c>
      <c r="E30" s="9">
        <v>2914547</v>
      </c>
      <c r="F30" s="9">
        <v>3116807</v>
      </c>
      <c r="G30" s="9">
        <f t="shared" si="0"/>
        <v>-202260</v>
      </c>
    </row>
    <row r="31" spans="2:7">
      <c r="B31" s="31"/>
      <c r="C31" s="31"/>
      <c r="D31" s="8" t="s">
        <v>36</v>
      </c>
      <c r="E31" s="9">
        <f>+E32+E33+E34+E35+E36+E37+E38+E39+E40+E41+E42+E43</f>
        <v>1785229</v>
      </c>
      <c r="F31" s="9">
        <f>+F32+F33+F34+F35+F36+F37+F38+F39+F40+F41+F42+F43</f>
        <v>1389955</v>
      </c>
      <c r="G31" s="9">
        <f t="shared" si="0"/>
        <v>395274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51321</v>
      </c>
      <c r="F33" s="9">
        <v>50506</v>
      </c>
      <c r="G33" s="9">
        <f t="shared" si="0"/>
        <v>815</v>
      </c>
    </row>
    <row r="34" spans="2:7">
      <c r="B34" s="31"/>
      <c r="C34" s="31"/>
      <c r="D34" s="8" t="s">
        <v>39</v>
      </c>
      <c r="E34" s="9"/>
      <c r="F34" s="9">
        <v>440</v>
      </c>
      <c r="G34" s="9">
        <f t="shared" si="0"/>
        <v>-440</v>
      </c>
    </row>
    <row r="35" spans="2:7">
      <c r="B35" s="31"/>
      <c r="C35" s="31"/>
      <c r="D35" s="8" t="s">
        <v>40</v>
      </c>
      <c r="E35" s="9">
        <v>147125</v>
      </c>
      <c r="F35" s="9">
        <v>130164</v>
      </c>
      <c r="G35" s="9">
        <f t="shared" si="0"/>
        <v>16961</v>
      </c>
    </row>
    <row r="36" spans="2:7">
      <c r="B36" s="31"/>
      <c r="C36" s="31"/>
      <c r="D36" s="8" t="s">
        <v>41</v>
      </c>
      <c r="E36" s="9">
        <v>507058</v>
      </c>
      <c r="F36" s="9">
        <v>500000</v>
      </c>
      <c r="G36" s="9">
        <f t="shared" si="0"/>
        <v>7058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650550</v>
      </c>
      <c r="F38" s="9">
        <v>311510</v>
      </c>
      <c r="G38" s="9">
        <f t="shared" si="0"/>
        <v>339040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>
        <v>49500</v>
      </c>
      <c r="F40" s="9">
        <v>58320</v>
      </c>
      <c r="G40" s="9">
        <f t="shared" si="0"/>
        <v>-8820</v>
      </c>
    </row>
    <row r="41" spans="2:7">
      <c r="B41" s="31"/>
      <c r="C41" s="31"/>
      <c r="D41" s="8" t="s">
        <v>46</v>
      </c>
      <c r="E41" s="9">
        <v>135300</v>
      </c>
      <c r="F41" s="9">
        <v>147600</v>
      </c>
      <c r="G41" s="9">
        <f t="shared" si="0"/>
        <v>-12300</v>
      </c>
    </row>
    <row r="42" spans="2:7">
      <c r="B42" s="31"/>
      <c r="C42" s="31"/>
      <c r="D42" s="8" t="s">
        <v>47</v>
      </c>
      <c r="E42" s="9">
        <v>126115</v>
      </c>
      <c r="F42" s="9">
        <v>56120</v>
      </c>
      <c r="G42" s="9">
        <f t="shared" si="0"/>
        <v>69995</v>
      </c>
    </row>
    <row r="43" spans="2:7">
      <c r="B43" s="31"/>
      <c r="C43" s="31"/>
      <c r="D43" s="8" t="s">
        <v>48</v>
      </c>
      <c r="E43" s="9">
        <v>100000</v>
      </c>
      <c r="F43" s="9">
        <v>117035</v>
      </c>
      <c r="G43" s="9">
        <f t="shared" si="0"/>
        <v>-17035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2000766</v>
      </c>
      <c r="F44" s="9">
        <f>+F45+F46+F47+F48+F49+F50+F51+F52+F53+F54+F55+F56+F57+F58+F59+F60+F61+F62+F63+F64+F65+F66+F67</f>
        <v>1688451</v>
      </c>
      <c r="G44" s="9">
        <f t="shared" si="0"/>
        <v>312315</v>
      </c>
    </row>
    <row r="45" spans="2:7">
      <c r="B45" s="31"/>
      <c r="C45" s="31"/>
      <c r="D45" s="8" t="s">
        <v>50</v>
      </c>
      <c r="E45" s="9">
        <v>40598</v>
      </c>
      <c r="F45" s="9">
        <v>45470</v>
      </c>
      <c r="G45" s="9">
        <f t="shared" si="0"/>
        <v>-4872</v>
      </c>
    </row>
    <row r="46" spans="2:7">
      <c r="B46" s="31"/>
      <c r="C46" s="31"/>
      <c r="D46" s="8" t="s">
        <v>51</v>
      </c>
      <c r="E46" s="9">
        <v>4455</v>
      </c>
      <c r="F46" s="9"/>
      <c r="G46" s="9">
        <f t="shared" si="0"/>
        <v>4455</v>
      </c>
    </row>
    <row r="47" spans="2:7">
      <c r="B47" s="31"/>
      <c r="C47" s="31"/>
      <c r="D47" s="8" t="s">
        <v>52</v>
      </c>
      <c r="E47" s="9">
        <v>7986</v>
      </c>
      <c r="F47" s="9">
        <v>5012</v>
      </c>
      <c r="G47" s="9">
        <f t="shared" si="0"/>
        <v>2974</v>
      </c>
    </row>
    <row r="48" spans="2:7">
      <c r="B48" s="31"/>
      <c r="C48" s="31"/>
      <c r="D48" s="8" t="s">
        <v>53</v>
      </c>
      <c r="E48" s="9">
        <v>95340</v>
      </c>
      <c r="F48" s="9">
        <v>64900</v>
      </c>
      <c r="G48" s="9">
        <f t="shared" si="0"/>
        <v>30440</v>
      </c>
    </row>
    <row r="49" spans="2:7">
      <c r="B49" s="31"/>
      <c r="C49" s="31"/>
      <c r="D49" s="8" t="s">
        <v>54</v>
      </c>
      <c r="E49" s="9">
        <v>230078</v>
      </c>
      <c r="F49" s="9">
        <v>100000</v>
      </c>
      <c r="G49" s="9">
        <f t="shared" si="0"/>
        <v>130078</v>
      </c>
    </row>
    <row r="50" spans="2:7">
      <c r="B50" s="31"/>
      <c r="C50" s="31"/>
      <c r="D50" s="8" t="s">
        <v>55</v>
      </c>
      <c r="E50" s="9">
        <v>119158</v>
      </c>
      <c r="F50" s="9">
        <v>128825</v>
      </c>
      <c r="G50" s="9">
        <f t="shared" si="0"/>
        <v>-9667</v>
      </c>
    </row>
    <row r="51" spans="2:7">
      <c r="B51" s="31"/>
      <c r="C51" s="31"/>
      <c r="D51" s="8" t="s">
        <v>41</v>
      </c>
      <c r="E51" s="9">
        <v>200000</v>
      </c>
      <c r="F51" s="9">
        <v>169166</v>
      </c>
      <c r="G51" s="9">
        <f t="shared" si="0"/>
        <v>30834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72490</v>
      </c>
      <c r="F53" s="9">
        <v>177205</v>
      </c>
      <c r="G53" s="9">
        <f t="shared" si="0"/>
        <v>-104715</v>
      </c>
    </row>
    <row r="54" spans="2:7">
      <c r="B54" s="31"/>
      <c r="C54" s="31"/>
      <c r="D54" s="8" t="s">
        <v>57</v>
      </c>
      <c r="E54" s="9">
        <v>287305</v>
      </c>
      <c r="F54" s="9">
        <v>272158</v>
      </c>
      <c r="G54" s="9">
        <f t="shared" si="0"/>
        <v>15147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119568</v>
      </c>
      <c r="F57" s="9">
        <v>117621</v>
      </c>
      <c r="G57" s="9">
        <f t="shared" si="0"/>
        <v>1947</v>
      </c>
    </row>
    <row r="58" spans="2:7">
      <c r="B58" s="31"/>
      <c r="C58" s="31"/>
      <c r="D58" s="8" t="s">
        <v>61</v>
      </c>
      <c r="E58" s="9">
        <v>6058</v>
      </c>
      <c r="F58" s="9">
        <v>8656</v>
      </c>
      <c r="G58" s="9">
        <f t="shared" si="0"/>
        <v>-2598</v>
      </c>
    </row>
    <row r="59" spans="2:7">
      <c r="B59" s="31"/>
      <c r="C59" s="31"/>
      <c r="D59" s="8" t="s">
        <v>44</v>
      </c>
      <c r="E59" s="9">
        <v>178230</v>
      </c>
      <c r="F59" s="9">
        <v>156844</v>
      </c>
      <c r="G59" s="9">
        <f t="shared" si="0"/>
        <v>21386</v>
      </c>
    </row>
    <row r="60" spans="2:7">
      <c r="B60" s="31"/>
      <c r="C60" s="31"/>
      <c r="D60" s="8" t="s">
        <v>45</v>
      </c>
      <c r="E60" s="9">
        <v>194524</v>
      </c>
      <c r="F60" s="9">
        <v>189672</v>
      </c>
      <c r="G60" s="9">
        <f t="shared" si="0"/>
        <v>4852</v>
      </c>
    </row>
    <row r="61" spans="2:7">
      <c r="B61" s="31"/>
      <c r="C61" s="31"/>
      <c r="D61" s="8" t="s">
        <v>62</v>
      </c>
      <c r="E61" s="9">
        <v>18000</v>
      </c>
      <c r="F61" s="9"/>
      <c r="G61" s="9">
        <f t="shared" si="0"/>
        <v>18000</v>
      </c>
    </row>
    <row r="62" spans="2:7">
      <c r="B62" s="31"/>
      <c r="C62" s="31"/>
      <c r="D62" s="8" t="s">
        <v>63</v>
      </c>
      <c r="E62" s="9">
        <v>159921</v>
      </c>
      <c r="F62" s="9">
        <v>108711</v>
      </c>
      <c r="G62" s="9">
        <f t="shared" si="0"/>
        <v>51210</v>
      </c>
    </row>
    <row r="63" spans="2:7">
      <c r="B63" s="31"/>
      <c r="C63" s="31"/>
      <c r="D63" s="8" t="s">
        <v>64</v>
      </c>
      <c r="E63" s="9">
        <v>122650</v>
      </c>
      <c r="F63" s="9">
        <v>33000</v>
      </c>
      <c r="G63" s="9">
        <f t="shared" si="0"/>
        <v>89650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87100</v>
      </c>
      <c r="F65" s="9">
        <v>72200</v>
      </c>
      <c r="G65" s="9">
        <f t="shared" si="0"/>
        <v>14900</v>
      </c>
    </row>
    <row r="66" spans="2:7">
      <c r="B66" s="31"/>
      <c r="C66" s="31"/>
      <c r="D66" s="8" t="s">
        <v>48</v>
      </c>
      <c r="E66" s="9">
        <v>57305</v>
      </c>
      <c r="F66" s="9">
        <v>39011</v>
      </c>
      <c r="G66" s="9">
        <f t="shared" si="0"/>
        <v>18294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4487573</v>
      </c>
      <c r="F68" s="9">
        <f>+F69</f>
        <v>3976259</v>
      </c>
      <c r="G68" s="9">
        <f t="shared" si="0"/>
        <v>511314</v>
      </c>
    </row>
    <row r="69" spans="2:7">
      <c r="B69" s="31"/>
      <c r="C69" s="31"/>
      <c r="D69" s="8" t="s">
        <v>69</v>
      </c>
      <c r="E69" s="9">
        <f>+E70+E71+E72-E73</f>
        <v>4487573</v>
      </c>
      <c r="F69" s="9">
        <f>+F70+F71+F72-F73</f>
        <v>3976259</v>
      </c>
      <c r="G69" s="9">
        <f t="shared" si="0"/>
        <v>511314</v>
      </c>
    </row>
    <row r="70" spans="2:7">
      <c r="B70" s="31"/>
      <c r="C70" s="31"/>
      <c r="D70" s="8" t="s">
        <v>70</v>
      </c>
      <c r="E70" s="9">
        <v>204638</v>
      </c>
      <c r="F70" s="9">
        <v>195356</v>
      </c>
      <c r="G70" s="9">
        <f t="shared" si="0"/>
        <v>9282</v>
      </c>
    </row>
    <row r="71" spans="2:7">
      <c r="B71" s="31"/>
      <c r="C71" s="31"/>
      <c r="D71" s="8" t="s">
        <v>71</v>
      </c>
      <c r="E71" s="9">
        <v>4550286</v>
      </c>
      <c r="F71" s="9">
        <v>3985541</v>
      </c>
      <c r="G71" s="9">
        <f t="shared" ref="G71:G134" si="1">E71-F71</f>
        <v>564745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267351</v>
      </c>
      <c r="F73" s="9">
        <v>204638</v>
      </c>
      <c r="G73" s="9">
        <f t="shared" si="1"/>
        <v>62713</v>
      </c>
    </row>
    <row r="74" spans="2:7">
      <c r="B74" s="31"/>
      <c r="C74" s="31"/>
      <c r="D74" s="8" t="s">
        <v>74</v>
      </c>
      <c r="E74" s="9">
        <v>1162733</v>
      </c>
      <c r="F74" s="9">
        <v>1162733</v>
      </c>
      <c r="G74" s="9">
        <f t="shared" si="1"/>
        <v>0</v>
      </c>
    </row>
    <row r="75" spans="2:7">
      <c r="B75" s="31"/>
      <c r="C75" s="31"/>
      <c r="D75" s="8" t="s">
        <v>75</v>
      </c>
      <c r="E75" s="9">
        <v>-678850</v>
      </c>
      <c r="F75" s="9">
        <v>-678850</v>
      </c>
      <c r="G75" s="9">
        <f t="shared" si="1"/>
        <v>0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32773021</v>
      </c>
      <c r="F79" s="11">
        <f>+F23+F31+F44+F68+F74+F75+F76+F77+F78</f>
        <v>32515903</v>
      </c>
      <c r="G79" s="11">
        <f t="shared" si="1"/>
        <v>257118</v>
      </c>
    </row>
    <row r="80" spans="2:7">
      <c r="B80" s="32"/>
      <c r="C80" s="12" t="s">
        <v>80</v>
      </c>
      <c r="D80" s="13"/>
      <c r="E80" s="14">
        <f xml:space="preserve"> +E22 - E79</f>
        <v>15399170</v>
      </c>
      <c r="F80" s="14">
        <f xml:space="preserve"> +F22 - F79</f>
        <v>14603164</v>
      </c>
      <c r="G80" s="14">
        <f t="shared" si="1"/>
        <v>796006</v>
      </c>
    </row>
    <row r="81" spans="2:7">
      <c r="B81" s="30" t="s">
        <v>81</v>
      </c>
      <c r="C81" s="30" t="s">
        <v>9</v>
      </c>
      <c r="D81" s="8" t="s">
        <v>82</v>
      </c>
      <c r="E81" s="9">
        <v>99</v>
      </c>
      <c r="F81" s="9">
        <v>382</v>
      </c>
      <c r="G81" s="9">
        <f t="shared" si="1"/>
        <v>-283</v>
      </c>
    </row>
    <row r="82" spans="2:7">
      <c r="B82" s="31"/>
      <c r="C82" s="31"/>
      <c r="D82" s="8" t="s">
        <v>83</v>
      </c>
      <c r="E82" s="9">
        <f>+E83+E84+E85</f>
        <v>5000</v>
      </c>
      <c r="F82" s="9">
        <f>+F83+F84+F85</f>
        <v>0</v>
      </c>
      <c r="G82" s="9">
        <f t="shared" si="1"/>
        <v>5000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5000</v>
      </c>
      <c r="F85" s="9"/>
      <c r="G85" s="9">
        <f t="shared" si="1"/>
        <v>5000</v>
      </c>
    </row>
    <row r="86" spans="2:7">
      <c r="B86" s="31"/>
      <c r="C86" s="32"/>
      <c r="D86" s="10" t="s">
        <v>87</v>
      </c>
      <c r="E86" s="11">
        <f>+E81+E82</f>
        <v>5099</v>
      </c>
      <c r="F86" s="11">
        <f>+F81+F82</f>
        <v>382</v>
      </c>
      <c r="G86" s="11">
        <f t="shared" si="1"/>
        <v>4717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5099</v>
      </c>
      <c r="F93" s="16">
        <f xml:space="preserve"> +F86 - F92</f>
        <v>382</v>
      </c>
      <c r="G93" s="16">
        <f t="shared" si="1"/>
        <v>4717</v>
      </c>
    </row>
    <row r="94" spans="2:7">
      <c r="B94" s="12" t="s">
        <v>95</v>
      </c>
      <c r="C94" s="17"/>
      <c r="D94" s="13"/>
      <c r="E94" s="14">
        <f xml:space="preserve"> +E80 +E93</f>
        <v>15404269</v>
      </c>
      <c r="F94" s="14">
        <f xml:space="preserve"> +F80 +F93</f>
        <v>14603546</v>
      </c>
      <c r="G94" s="14">
        <f t="shared" si="1"/>
        <v>800723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/>
      <c r="F112" s="9"/>
      <c r="G112" s="9">
        <f t="shared" si="1"/>
        <v>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0</v>
      </c>
      <c r="F118" s="11">
        <f>+F95+F99+F102+F103+F108+F111+F112+F113+F114+F115</f>
        <v>0</v>
      </c>
      <c r="G118" s="11">
        <f t="shared" si="1"/>
        <v>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>
        <v>15670000</v>
      </c>
      <c r="F130" s="9">
        <v>14090000</v>
      </c>
      <c r="G130" s="9">
        <f t="shared" si="1"/>
        <v>1580000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15670000</v>
      </c>
      <c r="F134" s="11">
        <f>+F119+F120+F121+F126+F127+F128+F129+F130+F131+F132+F133</f>
        <v>14090000</v>
      </c>
      <c r="G134" s="11">
        <f t="shared" si="1"/>
        <v>1580000</v>
      </c>
    </row>
    <row r="135" spans="2:7">
      <c r="B135" s="32"/>
      <c r="C135" s="18" t="s">
        <v>137</v>
      </c>
      <c r="D135" s="19"/>
      <c r="E135" s="20">
        <f xml:space="preserve"> +E118 - E134</f>
        <v>-15670000</v>
      </c>
      <c r="F135" s="20">
        <f xml:space="preserve"> +F118 - F134</f>
        <v>-14090000</v>
      </c>
      <c r="G135" s="20">
        <f t="shared" ref="G135:G148" si="2">E135-F135</f>
        <v>-1580000</v>
      </c>
    </row>
    <row r="136" spans="2:7">
      <c r="B136" s="12" t="s">
        <v>138</v>
      </c>
      <c r="C136" s="21"/>
      <c r="D136" s="22"/>
      <c r="E136" s="23">
        <f xml:space="preserve"> +E94 +E135</f>
        <v>-265731</v>
      </c>
      <c r="F136" s="23">
        <f xml:space="preserve"> +F94 +F135</f>
        <v>513546</v>
      </c>
      <c r="G136" s="23">
        <f t="shared" si="2"/>
        <v>-779277</v>
      </c>
    </row>
    <row r="137" spans="2:7">
      <c r="B137" s="33" t="s">
        <v>139</v>
      </c>
      <c r="C137" s="21" t="s">
        <v>140</v>
      </c>
      <c r="D137" s="22"/>
      <c r="E137" s="23">
        <v>3022977</v>
      </c>
      <c r="F137" s="23">
        <v>3509431</v>
      </c>
      <c r="G137" s="23">
        <f t="shared" si="2"/>
        <v>-486454</v>
      </c>
    </row>
    <row r="138" spans="2:7">
      <c r="B138" s="34"/>
      <c r="C138" s="21" t="s">
        <v>141</v>
      </c>
      <c r="D138" s="22"/>
      <c r="E138" s="23">
        <f xml:space="preserve"> +E136 +E137</f>
        <v>2757246</v>
      </c>
      <c r="F138" s="23">
        <f xml:space="preserve"> +F136 +F137</f>
        <v>4022977</v>
      </c>
      <c r="G138" s="23">
        <f t="shared" si="2"/>
        <v>-1265731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1000000</v>
      </c>
      <c r="G144" s="23">
        <f t="shared" si="2"/>
        <v>-1000000</v>
      </c>
    </row>
    <row r="145" spans="2:7">
      <c r="B145" s="34"/>
      <c r="C145" s="24" t="s">
        <v>148</v>
      </c>
      <c r="D145" s="19"/>
      <c r="E145" s="20"/>
      <c r="F145" s="20">
        <v>1000000</v>
      </c>
      <c r="G145" s="20">
        <f t="shared" si="2"/>
        <v>-1000000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2757246</v>
      </c>
      <c r="F148" s="23">
        <f xml:space="preserve"> +F138 +F139 +F140 - F144</f>
        <v>3022977</v>
      </c>
      <c r="G148" s="23">
        <f t="shared" si="2"/>
        <v>-265731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049E-ED24-4A54-BFE2-0ECB9E750EF6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154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2079289</v>
      </c>
      <c r="F6" s="7">
        <f>+F7</f>
        <v>2557521</v>
      </c>
      <c r="G6" s="7">
        <f>E6-F6</f>
        <v>-478232</v>
      </c>
    </row>
    <row r="7" spans="2:7">
      <c r="B7" s="31"/>
      <c r="C7" s="31"/>
      <c r="D7" s="8" t="s">
        <v>11</v>
      </c>
      <c r="E7" s="9">
        <f>+E8</f>
        <v>2079289</v>
      </c>
      <c r="F7" s="9">
        <f>+F8</f>
        <v>2557521</v>
      </c>
      <c r="G7" s="9">
        <f t="shared" ref="G7:G70" si="0">E7-F7</f>
        <v>-478232</v>
      </c>
    </row>
    <row r="8" spans="2:7">
      <c r="B8" s="31"/>
      <c r="C8" s="31"/>
      <c r="D8" s="8" t="s">
        <v>12</v>
      </c>
      <c r="E8" s="9">
        <v>2079289</v>
      </c>
      <c r="F8" s="9">
        <v>2557521</v>
      </c>
      <c r="G8" s="9">
        <f t="shared" si="0"/>
        <v>-478232</v>
      </c>
    </row>
    <row r="9" spans="2:7">
      <c r="B9" s="31"/>
      <c r="C9" s="31"/>
      <c r="D9" s="8" t="s">
        <v>13</v>
      </c>
      <c r="E9" s="9">
        <f>+E10+E14+E15+E17+E18</f>
        <v>30737668</v>
      </c>
      <c r="F9" s="9">
        <f>+F10+F14+F15+F17+F18</f>
        <v>32997250</v>
      </c>
      <c r="G9" s="9">
        <f t="shared" si="0"/>
        <v>-2259582</v>
      </c>
    </row>
    <row r="10" spans="2:7">
      <c r="B10" s="31"/>
      <c r="C10" s="31"/>
      <c r="D10" s="8" t="s">
        <v>14</v>
      </c>
      <c r="E10" s="9">
        <f>+E11+E12+E13</f>
        <v>29607817</v>
      </c>
      <c r="F10" s="9">
        <f>+F11+F12+F13</f>
        <v>31843810</v>
      </c>
      <c r="G10" s="9">
        <f t="shared" si="0"/>
        <v>-2235993</v>
      </c>
    </row>
    <row r="11" spans="2:7">
      <c r="B11" s="31"/>
      <c r="C11" s="31"/>
      <c r="D11" s="8" t="s">
        <v>15</v>
      </c>
      <c r="E11" s="9">
        <v>13447631</v>
      </c>
      <c r="F11" s="9">
        <v>14248429</v>
      </c>
      <c r="G11" s="9">
        <f t="shared" si="0"/>
        <v>-800798</v>
      </c>
    </row>
    <row r="12" spans="2:7">
      <c r="B12" s="31"/>
      <c r="C12" s="31"/>
      <c r="D12" s="8" t="s">
        <v>16</v>
      </c>
      <c r="E12" s="9">
        <v>16160186</v>
      </c>
      <c r="F12" s="9">
        <v>17595381</v>
      </c>
      <c r="G12" s="9">
        <f t="shared" si="0"/>
        <v>-1435195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165251</v>
      </c>
      <c r="F14" s="9">
        <v>86800</v>
      </c>
      <c r="G14" s="9">
        <f t="shared" si="0"/>
        <v>78451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964600</v>
      </c>
      <c r="F18" s="9">
        <f>+F19+F20</f>
        <v>1066640</v>
      </c>
      <c r="G18" s="9">
        <f t="shared" si="0"/>
        <v>-102040</v>
      </c>
    </row>
    <row r="19" spans="2:7">
      <c r="B19" s="31"/>
      <c r="C19" s="31"/>
      <c r="D19" s="8" t="s">
        <v>23</v>
      </c>
      <c r="E19" s="9">
        <v>925000</v>
      </c>
      <c r="F19" s="9">
        <v>1066640</v>
      </c>
      <c r="G19" s="9">
        <f t="shared" si="0"/>
        <v>-141640</v>
      </c>
    </row>
    <row r="20" spans="2:7">
      <c r="B20" s="31"/>
      <c r="C20" s="31"/>
      <c r="D20" s="8" t="s">
        <v>24</v>
      </c>
      <c r="E20" s="9">
        <v>39600</v>
      </c>
      <c r="F20" s="9"/>
      <c r="G20" s="9">
        <f t="shared" si="0"/>
        <v>39600</v>
      </c>
    </row>
    <row r="21" spans="2:7">
      <c r="B21" s="31"/>
      <c r="C21" s="31"/>
      <c r="D21" s="8" t="s">
        <v>25</v>
      </c>
      <c r="E21" s="9">
        <v>131000</v>
      </c>
      <c r="F21" s="9">
        <v>156000</v>
      </c>
      <c r="G21" s="9">
        <f t="shared" si="0"/>
        <v>-25000</v>
      </c>
    </row>
    <row r="22" spans="2:7">
      <c r="B22" s="31"/>
      <c r="C22" s="32"/>
      <c r="D22" s="10" t="s">
        <v>26</v>
      </c>
      <c r="E22" s="11">
        <f>+E6+E9+E21</f>
        <v>32947957</v>
      </c>
      <c r="F22" s="11">
        <f>+F6+F9+F21</f>
        <v>35710771</v>
      </c>
      <c r="G22" s="11">
        <f t="shared" si="0"/>
        <v>-2762814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27954894</v>
      </c>
      <c r="F23" s="9">
        <f>+F24+F25+F26+F27+F28+F29+F30</f>
        <v>27717914</v>
      </c>
      <c r="G23" s="9">
        <f t="shared" si="0"/>
        <v>236980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15227943</v>
      </c>
      <c r="F25" s="9">
        <v>15489391</v>
      </c>
      <c r="G25" s="9">
        <f t="shared" si="0"/>
        <v>-261448</v>
      </c>
    </row>
    <row r="26" spans="2:7">
      <c r="B26" s="31"/>
      <c r="C26" s="31"/>
      <c r="D26" s="8" t="s">
        <v>31</v>
      </c>
      <c r="E26" s="9">
        <v>2301900</v>
      </c>
      <c r="F26" s="9">
        <v>2154400</v>
      </c>
      <c r="G26" s="9">
        <f t="shared" si="0"/>
        <v>147500</v>
      </c>
    </row>
    <row r="27" spans="2:7">
      <c r="B27" s="31"/>
      <c r="C27" s="31"/>
      <c r="D27" s="8" t="s">
        <v>32</v>
      </c>
      <c r="E27" s="9">
        <v>1639200</v>
      </c>
      <c r="F27" s="9">
        <v>1697200</v>
      </c>
      <c r="G27" s="9">
        <f t="shared" si="0"/>
        <v>-58000</v>
      </c>
    </row>
    <row r="28" spans="2:7">
      <c r="B28" s="31"/>
      <c r="C28" s="31"/>
      <c r="D28" s="8" t="s">
        <v>33</v>
      </c>
      <c r="E28" s="9">
        <v>4703080</v>
      </c>
      <c r="F28" s="9">
        <v>4299148</v>
      </c>
      <c r="G28" s="9">
        <f t="shared" si="0"/>
        <v>403932</v>
      </c>
    </row>
    <row r="29" spans="2:7">
      <c r="B29" s="31"/>
      <c r="C29" s="31"/>
      <c r="D29" s="8" t="s">
        <v>34</v>
      </c>
      <c r="E29" s="9">
        <v>578500</v>
      </c>
      <c r="F29" s="9">
        <v>489500</v>
      </c>
      <c r="G29" s="9">
        <f t="shared" si="0"/>
        <v>89000</v>
      </c>
    </row>
    <row r="30" spans="2:7">
      <c r="B30" s="31"/>
      <c r="C30" s="31"/>
      <c r="D30" s="8" t="s">
        <v>35</v>
      </c>
      <c r="E30" s="9">
        <v>3504271</v>
      </c>
      <c r="F30" s="9">
        <v>3588275</v>
      </c>
      <c r="G30" s="9">
        <f t="shared" si="0"/>
        <v>-84004</v>
      </c>
    </row>
    <row r="31" spans="2:7">
      <c r="B31" s="31"/>
      <c r="C31" s="31"/>
      <c r="D31" s="8" t="s">
        <v>36</v>
      </c>
      <c r="E31" s="9">
        <f>+E32+E33+E34+E35+E36+E37+E38+E39+E40+E41+E42+E43</f>
        <v>1780804</v>
      </c>
      <c r="F31" s="9">
        <f>+F32+F33+F34+F35+F36+F37+F38+F39+F40+F41+F42+F43</f>
        <v>1264512</v>
      </c>
      <c r="G31" s="9">
        <f t="shared" si="0"/>
        <v>516292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97506</v>
      </c>
      <c r="F33" s="9">
        <v>292758</v>
      </c>
      <c r="G33" s="9">
        <f t="shared" si="0"/>
        <v>-195252</v>
      </c>
    </row>
    <row r="34" spans="2:7">
      <c r="B34" s="31"/>
      <c r="C34" s="31"/>
      <c r="D34" s="8" t="s">
        <v>39</v>
      </c>
      <c r="E34" s="9"/>
      <c r="F34" s="9">
        <v>240</v>
      </c>
      <c r="G34" s="9">
        <f t="shared" si="0"/>
        <v>-240</v>
      </c>
    </row>
    <row r="35" spans="2:7">
      <c r="B35" s="31"/>
      <c r="C35" s="31"/>
      <c r="D35" s="8" t="s">
        <v>40</v>
      </c>
      <c r="E35" s="9">
        <v>96271</v>
      </c>
      <c r="F35" s="9">
        <v>95491</v>
      </c>
      <c r="G35" s="9">
        <f t="shared" si="0"/>
        <v>780</v>
      </c>
    </row>
    <row r="36" spans="2:7">
      <c r="B36" s="31"/>
      <c r="C36" s="31"/>
      <c r="D36" s="8" t="s">
        <v>41</v>
      </c>
      <c r="E36" s="9">
        <v>340001</v>
      </c>
      <c r="F36" s="9">
        <v>346681</v>
      </c>
      <c r="G36" s="9">
        <f t="shared" si="0"/>
        <v>-6680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785609</v>
      </c>
      <c r="F38" s="9">
        <v>294037</v>
      </c>
      <c r="G38" s="9">
        <f t="shared" si="0"/>
        <v>491572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133821</v>
      </c>
      <c r="F41" s="9">
        <v>81192</v>
      </c>
      <c r="G41" s="9">
        <f t="shared" si="0"/>
        <v>52629</v>
      </c>
    </row>
    <row r="42" spans="2:7">
      <c r="B42" s="31"/>
      <c r="C42" s="31"/>
      <c r="D42" s="8" t="s">
        <v>47</v>
      </c>
      <c r="E42" s="9">
        <v>241421</v>
      </c>
      <c r="F42" s="9">
        <v>44401</v>
      </c>
      <c r="G42" s="9">
        <f t="shared" si="0"/>
        <v>197020</v>
      </c>
    </row>
    <row r="43" spans="2:7">
      <c r="B43" s="31"/>
      <c r="C43" s="31"/>
      <c r="D43" s="8" t="s">
        <v>48</v>
      </c>
      <c r="E43" s="9">
        <v>67915</v>
      </c>
      <c r="F43" s="9">
        <v>91452</v>
      </c>
      <c r="G43" s="9">
        <f t="shared" si="0"/>
        <v>-23537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1615394</v>
      </c>
      <c r="F44" s="9">
        <f>+F45+F46+F47+F48+F49+F50+F51+F52+F53+F54+F55+F56+F57+F58+F59+F60+F61+F62+F63+F64+F65+F66+F67</f>
        <v>1353994</v>
      </c>
      <c r="G44" s="9">
        <f t="shared" si="0"/>
        <v>261400</v>
      </c>
    </row>
    <row r="45" spans="2:7">
      <c r="B45" s="31"/>
      <c r="C45" s="31"/>
      <c r="D45" s="8" t="s">
        <v>50</v>
      </c>
      <c r="E45" s="9">
        <v>62196</v>
      </c>
      <c r="F45" s="9">
        <v>54777</v>
      </c>
      <c r="G45" s="9">
        <f t="shared" si="0"/>
        <v>7419</v>
      </c>
    </row>
    <row r="46" spans="2:7">
      <c r="B46" s="31"/>
      <c r="C46" s="31"/>
      <c r="D46" s="8" t="s">
        <v>51</v>
      </c>
      <c r="E46" s="9"/>
      <c r="F46" s="9">
        <v>3600</v>
      </c>
      <c r="G46" s="9">
        <f t="shared" si="0"/>
        <v>-3600</v>
      </c>
    </row>
    <row r="47" spans="2:7">
      <c r="B47" s="31"/>
      <c r="C47" s="31"/>
      <c r="D47" s="8" t="s">
        <v>52</v>
      </c>
      <c r="E47" s="9">
        <v>4380</v>
      </c>
      <c r="F47" s="9">
        <v>5130</v>
      </c>
      <c r="G47" s="9">
        <f t="shared" si="0"/>
        <v>-750</v>
      </c>
    </row>
    <row r="48" spans="2:7">
      <c r="B48" s="31"/>
      <c r="C48" s="31"/>
      <c r="D48" s="8" t="s">
        <v>53</v>
      </c>
      <c r="E48" s="9">
        <v>94400</v>
      </c>
      <c r="F48" s="9">
        <v>64400</v>
      </c>
      <c r="G48" s="9">
        <f t="shared" si="0"/>
        <v>30000</v>
      </c>
    </row>
    <row r="49" spans="2:7">
      <c r="B49" s="31"/>
      <c r="C49" s="31"/>
      <c r="D49" s="8" t="s">
        <v>54</v>
      </c>
      <c r="E49" s="9">
        <v>258268</v>
      </c>
      <c r="F49" s="9">
        <v>104287</v>
      </c>
      <c r="G49" s="9">
        <f t="shared" si="0"/>
        <v>153981</v>
      </c>
    </row>
    <row r="50" spans="2:7">
      <c r="B50" s="31"/>
      <c r="C50" s="31"/>
      <c r="D50" s="8" t="s">
        <v>55</v>
      </c>
      <c r="E50" s="9">
        <v>15826</v>
      </c>
      <c r="F50" s="9">
        <v>543</v>
      </c>
      <c r="G50" s="9">
        <f t="shared" si="0"/>
        <v>15283</v>
      </c>
    </row>
    <row r="51" spans="2:7">
      <c r="B51" s="31"/>
      <c r="C51" s="31"/>
      <c r="D51" s="8" t="s">
        <v>41</v>
      </c>
      <c r="E51" s="9">
        <v>163280</v>
      </c>
      <c r="F51" s="9">
        <v>115560</v>
      </c>
      <c r="G51" s="9">
        <f t="shared" si="0"/>
        <v>47720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29200</v>
      </c>
      <c r="F53" s="9">
        <v>45837</v>
      </c>
      <c r="G53" s="9">
        <f t="shared" si="0"/>
        <v>-16637</v>
      </c>
    </row>
    <row r="54" spans="2:7">
      <c r="B54" s="31"/>
      <c r="C54" s="31"/>
      <c r="D54" s="8" t="s">
        <v>57</v>
      </c>
      <c r="E54" s="9">
        <v>225520</v>
      </c>
      <c r="F54" s="9">
        <v>236387</v>
      </c>
      <c r="G54" s="9">
        <f t="shared" si="0"/>
        <v>-10867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169392</v>
      </c>
      <c r="F57" s="9">
        <v>143313</v>
      </c>
      <c r="G57" s="9">
        <f t="shared" si="0"/>
        <v>26079</v>
      </c>
    </row>
    <row r="58" spans="2:7">
      <c r="B58" s="31"/>
      <c r="C58" s="31"/>
      <c r="D58" s="8" t="s">
        <v>61</v>
      </c>
      <c r="E58" s="9">
        <v>4607</v>
      </c>
      <c r="F58" s="9">
        <v>7680</v>
      </c>
      <c r="G58" s="9">
        <f t="shared" si="0"/>
        <v>-3073</v>
      </c>
    </row>
    <row r="59" spans="2:7">
      <c r="B59" s="31"/>
      <c r="C59" s="31"/>
      <c r="D59" s="8" t="s">
        <v>44</v>
      </c>
      <c r="E59" s="9">
        <v>150129</v>
      </c>
      <c r="F59" s="9">
        <v>122126</v>
      </c>
      <c r="G59" s="9">
        <f t="shared" si="0"/>
        <v>28003</v>
      </c>
    </row>
    <row r="60" spans="2:7">
      <c r="B60" s="31"/>
      <c r="C60" s="31"/>
      <c r="D60" s="8" t="s">
        <v>45</v>
      </c>
      <c r="E60" s="9">
        <v>240224</v>
      </c>
      <c r="F60" s="9">
        <v>239772</v>
      </c>
      <c r="G60" s="9">
        <f t="shared" si="0"/>
        <v>452</v>
      </c>
    </row>
    <row r="61" spans="2:7">
      <c r="B61" s="31"/>
      <c r="C61" s="31"/>
      <c r="D61" s="8" t="s">
        <v>62</v>
      </c>
      <c r="E61" s="9"/>
      <c r="F61" s="9"/>
      <c r="G61" s="9">
        <f t="shared" si="0"/>
        <v>0</v>
      </c>
    </row>
    <row r="62" spans="2:7">
      <c r="B62" s="31"/>
      <c r="C62" s="31"/>
      <c r="D62" s="8" t="s">
        <v>63</v>
      </c>
      <c r="E62" s="9">
        <v>68144</v>
      </c>
      <c r="F62" s="9">
        <v>77388</v>
      </c>
      <c r="G62" s="9">
        <f t="shared" si="0"/>
        <v>-9244</v>
      </c>
    </row>
    <row r="63" spans="2:7">
      <c r="B63" s="31"/>
      <c r="C63" s="31"/>
      <c r="D63" s="8" t="s">
        <v>64</v>
      </c>
      <c r="E63" s="9">
        <v>36190</v>
      </c>
      <c r="F63" s="9">
        <v>31710</v>
      </c>
      <c r="G63" s="9">
        <f t="shared" si="0"/>
        <v>4480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71000</v>
      </c>
      <c r="F65" s="9">
        <v>71000</v>
      </c>
      <c r="G65" s="9">
        <f t="shared" si="0"/>
        <v>0</v>
      </c>
    </row>
    <row r="66" spans="2:7">
      <c r="B66" s="31"/>
      <c r="C66" s="31"/>
      <c r="D66" s="8" t="s">
        <v>48</v>
      </c>
      <c r="E66" s="9">
        <v>22638</v>
      </c>
      <c r="F66" s="9">
        <v>30484</v>
      </c>
      <c r="G66" s="9">
        <f t="shared" si="0"/>
        <v>-7846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2076748</v>
      </c>
      <c r="F68" s="9">
        <f>+F69</f>
        <v>2608626</v>
      </c>
      <c r="G68" s="9">
        <f t="shared" si="0"/>
        <v>-531878</v>
      </c>
    </row>
    <row r="69" spans="2:7">
      <c r="B69" s="31"/>
      <c r="C69" s="31"/>
      <c r="D69" s="8" t="s">
        <v>69</v>
      </c>
      <c r="E69" s="9">
        <f>+E70+E71+E72-E73</f>
        <v>2076748</v>
      </c>
      <c r="F69" s="9">
        <f>+F70+F71+F72-F73</f>
        <v>2608626</v>
      </c>
      <c r="G69" s="9">
        <f t="shared" si="0"/>
        <v>-531878</v>
      </c>
    </row>
    <row r="70" spans="2:7">
      <c r="B70" s="31"/>
      <c r="C70" s="31"/>
      <c r="D70" s="8" t="s">
        <v>70</v>
      </c>
      <c r="E70" s="9">
        <v>91245</v>
      </c>
      <c r="F70" s="9">
        <v>75950</v>
      </c>
      <c r="G70" s="9">
        <f t="shared" si="0"/>
        <v>15295</v>
      </c>
    </row>
    <row r="71" spans="2:7">
      <c r="B71" s="31"/>
      <c r="C71" s="31"/>
      <c r="D71" s="8" t="s">
        <v>71</v>
      </c>
      <c r="E71" s="9">
        <v>2083328</v>
      </c>
      <c r="F71" s="9">
        <v>2623921</v>
      </c>
      <c r="G71" s="9">
        <f t="shared" ref="G71:G134" si="1">E71-F71</f>
        <v>-540593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97825</v>
      </c>
      <c r="F73" s="9">
        <v>91245</v>
      </c>
      <c r="G73" s="9">
        <f t="shared" si="1"/>
        <v>6580</v>
      </c>
    </row>
    <row r="74" spans="2:7">
      <c r="B74" s="31"/>
      <c r="C74" s="31"/>
      <c r="D74" s="8" t="s">
        <v>74</v>
      </c>
      <c r="E74" s="9">
        <v>439828</v>
      </c>
      <c r="F74" s="9">
        <v>439828</v>
      </c>
      <c r="G74" s="9">
        <f t="shared" si="1"/>
        <v>0</v>
      </c>
    </row>
    <row r="75" spans="2:7">
      <c r="B75" s="31"/>
      <c r="C75" s="31"/>
      <c r="D75" s="8" t="s">
        <v>75</v>
      </c>
      <c r="E75" s="9">
        <v>-117667</v>
      </c>
      <c r="F75" s="9">
        <v>-117667</v>
      </c>
      <c r="G75" s="9">
        <f t="shared" si="1"/>
        <v>0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33750001</v>
      </c>
      <c r="F79" s="11">
        <f>+F23+F31+F44+F68+F74+F75+F76+F77+F78</f>
        <v>33267207</v>
      </c>
      <c r="G79" s="11">
        <f t="shared" si="1"/>
        <v>482794</v>
      </c>
    </row>
    <row r="80" spans="2:7">
      <c r="B80" s="32"/>
      <c r="C80" s="12" t="s">
        <v>80</v>
      </c>
      <c r="D80" s="13"/>
      <c r="E80" s="14">
        <f xml:space="preserve"> +E22 - E79</f>
        <v>-802044</v>
      </c>
      <c r="F80" s="14">
        <f xml:space="preserve"> +F22 - F79</f>
        <v>2443564</v>
      </c>
      <c r="G80" s="14">
        <f t="shared" si="1"/>
        <v>-3245608</v>
      </c>
    </row>
    <row r="81" spans="2:7">
      <c r="B81" s="30" t="s">
        <v>81</v>
      </c>
      <c r="C81" s="30" t="s">
        <v>9</v>
      </c>
      <c r="D81" s="8" t="s">
        <v>82</v>
      </c>
      <c r="E81" s="9">
        <v>14</v>
      </c>
      <c r="F81" s="9">
        <v>71</v>
      </c>
      <c r="G81" s="9">
        <f t="shared" si="1"/>
        <v>-57</v>
      </c>
    </row>
    <row r="82" spans="2:7">
      <c r="B82" s="31"/>
      <c r="C82" s="31"/>
      <c r="D82" s="8" t="s">
        <v>83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/>
      <c r="F85" s="9"/>
      <c r="G85" s="9">
        <f t="shared" si="1"/>
        <v>0</v>
      </c>
    </row>
    <row r="86" spans="2:7">
      <c r="B86" s="31"/>
      <c r="C86" s="32"/>
      <c r="D86" s="10" t="s">
        <v>87</v>
      </c>
      <c r="E86" s="11">
        <f>+E81+E82</f>
        <v>14</v>
      </c>
      <c r="F86" s="11">
        <f>+F81+F82</f>
        <v>71</v>
      </c>
      <c r="G86" s="11">
        <f t="shared" si="1"/>
        <v>-57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14</v>
      </c>
      <c r="F93" s="16">
        <f xml:space="preserve"> +F86 - F92</f>
        <v>71</v>
      </c>
      <c r="G93" s="16">
        <f t="shared" si="1"/>
        <v>-57</v>
      </c>
    </row>
    <row r="94" spans="2:7">
      <c r="B94" s="12" t="s">
        <v>95</v>
      </c>
      <c r="C94" s="17"/>
      <c r="D94" s="13"/>
      <c r="E94" s="14">
        <f xml:space="preserve"> +E80 +E93</f>
        <v>-802030</v>
      </c>
      <c r="F94" s="14">
        <f xml:space="preserve"> +F80 +F93</f>
        <v>2443635</v>
      </c>
      <c r="G94" s="14">
        <f t="shared" si="1"/>
        <v>-3245665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>
        <v>550000</v>
      </c>
      <c r="F112" s="9"/>
      <c r="G112" s="9">
        <f t="shared" si="1"/>
        <v>550000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550000</v>
      </c>
      <c r="F118" s="11">
        <f>+F95+F99+F102+F103+F108+F111+F112+F113+F114+F115</f>
        <v>0</v>
      </c>
      <c r="G118" s="11">
        <f t="shared" si="1"/>
        <v>550000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>
        <v>590000</v>
      </c>
      <c r="G127" s="9">
        <f t="shared" si="1"/>
        <v>-590000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/>
      <c r="F130" s="9">
        <v>2720000</v>
      </c>
      <c r="G130" s="9">
        <f t="shared" si="1"/>
        <v>-2720000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0</v>
      </c>
      <c r="F134" s="11">
        <f>+F119+F120+F121+F126+F127+F128+F129+F130+F131+F132+F133</f>
        <v>3310000</v>
      </c>
      <c r="G134" s="11">
        <f t="shared" si="1"/>
        <v>-3310000</v>
      </c>
    </row>
    <row r="135" spans="2:7">
      <c r="B135" s="32"/>
      <c r="C135" s="18" t="s">
        <v>137</v>
      </c>
      <c r="D135" s="19"/>
      <c r="E135" s="20">
        <f xml:space="preserve"> +E118 - E134</f>
        <v>550000</v>
      </c>
      <c r="F135" s="20">
        <f xml:space="preserve"> +F118 - F134</f>
        <v>-3310000</v>
      </c>
      <c r="G135" s="20">
        <f t="shared" ref="G135:G148" si="2">E135-F135</f>
        <v>3860000</v>
      </c>
    </row>
    <row r="136" spans="2:7">
      <c r="B136" s="12" t="s">
        <v>138</v>
      </c>
      <c r="C136" s="21"/>
      <c r="D136" s="22"/>
      <c r="E136" s="23">
        <f xml:space="preserve"> +E94 +E135</f>
        <v>-252030</v>
      </c>
      <c r="F136" s="23">
        <f xml:space="preserve"> +F94 +F135</f>
        <v>-866365</v>
      </c>
      <c r="G136" s="23">
        <f t="shared" si="2"/>
        <v>614335</v>
      </c>
    </row>
    <row r="137" spans="2:7">
      <c r="B137" s="33" t="s">
        <v>139</v>
      </c>
      <c r="C137" s="21" t="s">
        <v>140</v>
      </c>
      <c r="D137" s="22"/>
      <c r="E137" s="23">
        <v>-2953922</v>
      </c>
      <c r="F137" s="23">
        <v>-2677557</v>
      </c>
      <c r="G137" s="23">
        <f t="shared" si="2"/>
        <v>-276365</v>
      </c>
    </row>
    <row r="138" spans="2:7">
      <c r="B138" s="34"/>
      <c r="C138" s="21" t="s">
        <v>141</v>
      </c>
      <c r="D138" s="22"/>
      <c r="E138" s="23">
        <f xml:space="preserve"> +E136 +E137</f>
        <v>-3205952</v>
      </c>
      <c r="F138" s="23">
        <f xml:space="preserve"> +F136 +F137</f>
        <v>-3543922</v>
      </c>
      <c r="G138" s="23">
        <f t="shared" si="2"/>
        <v>337970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590000</v>
      </c>
      <c r="G140" s="23">
        <f t="shared" si="2"/>
        <v>-590000</v>
      </c>
    </row>
    <row r="141" spans="2:7">
      <c r="B141" s="34"/>
      <c r="C141" s="24" t="s">
        <v>144</v>
      </c>
      <c r="D141" s="19"/>
      <c r="E141" s="20"/>
      <c r="F141" s="20">
        <v>590000</v>
      </c>
      <c r="G141" s="20">
        <f t="shared" si="2"/>
        <v>-590000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-3205952</v>
      </c>
      <c r="F148" s="23">
        <f xml:space="preserve"> +F138 +F139 +F140 - F144</f>
        <v>-2953922</v>
      </c>
      <c r="G148" s="23">
        <f t="shared" si="2"/>
        <v>-252030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9096-58C1-41DB-916F-52AB4300784F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155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2994073</v>
      </c>
      <c r="F6" s="7">
        <f>+F7</f>
        <v>2343593</v>
      </c>
      <c r="G6" s="7">
        <f>E6-F6</f>
        <v>650480</v>
      </c>
    </row>
    <row r="7" spans="2:7">
      <c r="B7" s="31"/>
      <c r="C7" s="31"/>
      <c r="D7" s="8" t="s">
        <v>11</v>
      </c>
      <c r="E7" s="9">
        <f>+E8</f>
        <v>2994073</v>
      </c>
      <c r="F7" s="9">
        <f>+F8</f>
        <v>2343593</v>
      </c>
      <c r="G7" s="9">
        <f t="shared" ref="G7:G70" si="0">E7-F7</f>
        <v>650480</v>
      </c>
    </row>
    <row r="8" spans="2:7">
      <c r="B8" s="31"/>
      <c r="C8" s="31"/>
      <c r="D8" s="8" t="s">
        <v>12</v>
      </c>
      <c r="E8" s="9">
        <v>2994073</v>
      </c>
      <c r="F8" s="9">
        <v>2343593</v>
      </c>
      <c r="G8" s="9">
        <f t="shared" si="0"/>
        <v>650480</v>
      </c>
    </row>
    <row r="9" spans="2:7">
      <c r="B9" s="31"/>
      <c r="C9" s="31"/>
      <c r="D9" s="8" t="s">
        <v>13</v>
      </c>
      <c r="E9" s="9">
        <f>+E10+E14+E15+E17+E18</f>
        <v>30995379</v>
      </c>
      <c r="F9" s="9">
        <f>+F10+F14+F15+F17+F18</f>
        <v>34468696</v>
      </c>
      <c r="G9" s="9">
        <f t="shared" si="0"/>
        <v>-3473317</v>
      </c>
    </row>
    <row r="10" spans="2:7">
      <c r="B10" s="31"/>
      <c r="C10" s="31"/>
      <c r="D10" s="8" t="s">
        <v>14</v>
      </c>
      <c r="E10" s="9">
        <f>+E11+E12+E13</f>
        <v>30759079</v>
      </c>
      <c r="F10" s="9">
        <f>+F11+F12+F13</f>
        <v>32436996</v>
      </c>
      <c r="G10" s="9">
        <f t="shared" si="0"/>
        <v>-1677917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30759079</v>
      </c>
      <c r="F12" s="9">
        <v>32436996</v>
      </c>
      <c r="G12" s="9">
        <f t="shared" si="0"/>
        <v>-1677917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234300</v>
      </c>
      <c r="F14" s="9"/>
      <c r="G14" s="9">
        <f t="shared" si="0"/>
        <v>234300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2000</v>
      </c>
      <c r="F18" s="9">
        <f>+F19+F20</f>
        <v>2031700</v>
      </c>
      <c r="G18" s="9">
        <f t="shared" si="0"/>
        <v>-2029700</v>
      </c>
    </row>
    <row r="19" spans="2:7">
      <c r="B19" s="31"/>
      <c r="C19" s="31"/>
      <c r="D19" s="8" t="s">
        <v>23</v>
      </c>
      <c r="E19" s="9">
        <v>2000</v>
      </c>
      <c r="F19" s="9">
        <v>873700</v>
      </c>
      <c r="G19" s="9">
        <f t="shared" si="0"/>
        <v>-871700</v>
      </c>
    </row>
    <row r="20" spans="2:7">
      <c r="B20" s="31"/>
      <c r="C20" s="31"/>
      <c r="D20" s="8" t="s">
        <v>24</v>
      </c>
      <c r="E20" s="9"/>
      <c r="F20" s="9">
        <v>1158000</v>
      </c>
      <c r="G20" s="9">
        <f t="shared" si="0"/>
        <v>-1158000</v>
      </c>
    </row>
    <row r="21" spans="2:7">
      <c r="B21" s="31"/>
      <c r="C21" s="31"/>
      <c r="D21" s="8" t="s">
        <v>25</v>
      </c>
      <c r="E21" s="9"/>
      <c r="F21" s="9"/>
      <c r="G21" s="9">
        <f t="shared" si="0"/>
        <v>0</v>
      </c>
    </row>
    <row r="22" spans="2:7">
      <c r="B22" s="31"/>
      <c r="C22" s="32"/>
      <c r="D22" s="10" t="s">
        <v>26</v>
      </c>
      <c r="E22" s="11">
        <f>+E6+E9+E21</f>
        <v>33989452</v>
      </c>
      <c r="F22" s="11">
        <f>+F6+F9+F21</f>
        <v>36812289</v>
      </c>
      <c r="G22" s="11">
        <f t="shared" si="0"/>
        <v>-2822837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21754512</v>
      </c>
      <c r="F23" s="9">
        <f>+F24+F25+F26+F27+F28+F29+F30</f>
        <v>23762165</v>
      </c>
      <c r="G23" s="9">
        <f t="shared" si="0"/>
        <v>-2007653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7837332</v>
      </c>
      <c r="F25" s="9">
        <v>11374875</v>
      </c>
      <c r="G25" s="9">
        <f t="shared" si="0"/>
        <v>-3537543</v>
      </c>
    </row>
    <row r="26" spans="2:7">
      <c r="B26" s="31"/>
      <c r="C26" s="31"/>
      <c r="D26" s="8" t="s">
        <v>31</v>
      </c>
      <c r="E26" s="9">
        <v>868300</v>
      </c>
      <c r="F26" s="9">
        <v>1767800</v>
      </c>
      <c r="G26" s="9">
        <f t="shared" si="0"/>
        <v>-899500</v>
      </c>
    </row>
    <row r="27" spans="2:7">
      <c r="B27" s="31"/>
      <c r="C27" s="31"/>
      <c r="D27" s="8" t="s">
        <v>32</v>
      </c>
      <c r="E27" s="9">
        <v>1255700</v>
      </c>
      <c r="F27" s="9">
        <v>1443100</v>
      </c>
      <c r="G27" s="9">
        <f t="shared" si="0"/>
        <v>-187400</v>
      </c>
    </row>
    <row r="28" spans="2:7">
      <c r="B28" s="31"/>
      <c r="C28" s="31"/>
      <c r="D28" s="8" t="s">
        <v>33</v>
      </c>
      <c r="E28" s="9">
        <v>9099070</v>
      </c>
      <c r="F28" s="9">
        <v>5976715</v>
      </c>
      <c r="G28" s="9">
        <f t="shared" si="0"/>
        <v>3122355</v>
      </c>
    </row>
    <row r="29" spans="2:7">
      <c r="B29" s="31"/>
      <c r="C29" s="31"/>
      <c r="D29" s="8" t="s">
        <v>34</v>
      </c>
      <c r="E29" s="9">
        <v>356000</v>
      </c>
      <c r="F29" s="9">
        <v>356000</v>
      </c>
      <c r="G29" s="9">
        <f t="shared" si="0"/>
        <v>0</v>
      </c>
    </row>
    <row r="30" spans="2:7">
      <c r="B30" s="31"/>
      <c r="C30" s="31"/>
      <c r="D30" s="8" t="s">
        <v>35</v>
      </c>
      <c r="E30" s="9">
        <v>2338110</v>
      </c>
      <c r="F30" s="9">
        <v>2843675</v>
      </c>
      <c r="G30" s="9">
        <f t="shared" si="0"/>
        <v>-505565</v>
      </c>
    </row>
    <row r="31" spans="2:7">
      <c r="B31" s="31"/>
      <c r="C31" s="31"/>
      <c r="D31" s="8" t="s">
        <v>36</v>
      </c>
      <c r="E31" s="9">
        <f>+E32+E33+E34+E35+E36+E37+E38+E39+E40+E41+E42+E43</f>
        <v>797195</v>
      </c>
      <c r="F31" s="9">
        <f>+F32+F33+F34+F35+F36+F37+F38+F39+F40+F41+F42+F43</f>
        <v>930961</v>
      </c>
      <c r="G31" s="9">
        <f t="shared" si="0"/>
        <v>-133766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89813</v>
      </c>
      <c r="F33" s="9">
        <v>122308</v>
      </c>
      <c r="G33" s="9">
        <f t="shared" si="0"/>
        <v>-32495</v>
      </c>
    </row>
    <row r="34" spans="2:7">
      <c r="B34" s="31"/>
      <c r="C34" s="31"/>
      <c r="D34" s="8" t="s">
        <v>39</v>
      </c>
      <c r="E34" s="9">
        <v>4389</v>
      </c>
      <c r="F34" s="9"/>
      <c r="G34" s="9">
        <f t="shared" si="0"/>
        <v>4389</v>
      </c>
    </row>
    <row r="35" spans="2:7">
      <c r="B35" s="31"/>
      <c r="C35" s="31"/>
      <c r="D35" s="8" t="s">
        <v>40</v>
      </c>
      <c r="E35" s="9">
        <v>40278</v>
      </c>
      <c r="F35" s="9">
        <v>39580</v>
      </c>
      <c r="G35" s="9">
        <f t="shared" si="0"/>
        <v>698</v>
      </c>
    </row>
    <row r="36" spans="2:7">
      <c r="B36" s="31"/>
      <c r="C36" s="31"/>
      <c r="D36" s="8" t="s">
        <v>41</v>
      </c>
      <c r="E36" s="9">
        <v>340000</v>
      </c>
      <c r="F36" s="9">
        <v>401977</v>
      </c>
      <c r="G36" s="9">
        <f t="shared" si="0"/>
        <v>-61977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70000</v>
      </c>
      <c r="F38" s="9">
        <v>162433</v>
      </c>
      <c r="G38" s="9">
        <f t="shared" si="0"/>
        <v>-92433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100000</v>
      </c>
      <c r="F41" s="9">
        <v>100000</v>
      </c>
      <c r="G41" s="9">
        <f t="shared" si="0"/>
        <v>0</v>
      </c>
    </row>
    <row r="42" spans="2:7">
      <c r="B42" s="31"/>
      <c r="C42" s="31"/>
      <c r="D42" s="8" t="s">
        <v>47</v>
      </c>
      <c r="E42" s="9">
        <v>54455</v>
      </c>
      <c r="F42" s="9"/>
      <c r="G42" s="9">
        <f t="shared" si="0"/>
        <v>54455</v>
      </c>
    </row>
    <row r="43" spans="2:7">
      <c r="B43" s="31"/>
      <c r="C43" s="31"/>
      <c r="D43" s="8" t="s">
        <v>48</v>
      </c>
      <c r="E43" s="9">
        <v>80000</v>
      </c>
      <c r="F43" s="9">
        <v>86403</v>
      </c>
      <c r="G43" s="9">
        <f t="shared" si="0"/>
        <v>-6403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1434613</v>
      </c>
      <c r="F44" s="9">
        <f>+F45+F46+F47+F48+F49+F50+F51+F52+F53+F54+F55+F56+F57+F58+F59+F60+F61+F62+F63+F64+F65+F66+F67</f>
        <v>3418049</v>
      </c>
      <c r="G44" s="9">
        <f t="shared" si="0"/>
        <v>-1983436</v>
      </c>
    </row>
    <row r="45" spans="2:7">
      <c r="B45" s="31"/>
      <c r="C45" s="31"/>
      <c r="D45" s="8" t="s">
        <v>50</v>
      </c>
      <c r="E45" s="9">
        <v>28986</v>
      </c>
      <c r="F45" s="9">
        <v>41226</v>
      </c>
      <c r="G45" s="9">
        <f t="shared" si="0"/>
        <v>-12240</v>
      </c>
    </row>
    <row r="46" spans="2:7">
      <c r="B46" s="31"/>
      <c r="C46" s="31"/>
      <c r="D46" s="8" t="s">
        <v>51</v>
      </c>
      <c r="E46" s="9">
        <v>12339</v>
      </c>
      <c r="F46" s="9">
        <v>24145</v>
      </c>
      <c r="G46" s="9">
        <f t="shared" si="0"/>
        <v>-11806</v>
      </c>
    </row>
    <row r="47" spans="2:7">
      <c r="B47" s="31"/>
      <c r="C47" s="31"/>
      <c r="D47" s="8" t="s">
        <v>52</v>
      </c>
      <c r="E47" s="9"/>
      <c r="F47" s="9">
        <v>12482</v>
      </c>
      <c r="G47" s="9">
        <f t="shared" si="0"/>
        <v>-12482</v>
      </c>
    </row>
    <row r="48" spans="2:7">
      <c r="B48" s="31"/>
      <c r="C48" s="31"/>
      <c r="D48" s="8" t="s">
        <v>53</v>
      </c>
      <c r="E48" s="9">
        <v>64500</v>
      </c>
      <c r="F48" s="9">
        <v>61800</v>
      </c>
      <c r="G48" s="9">
        <f t="shared" si="0"/>
        <v>2700</v>
      </c>
    </row>
    <row r="49" spans="2:7">
      <c r="B49" s="31"/>
      <c r="C49" s="31"/>
      <c r="D49" s="8" t="s">
        <v>54</v>
      </c>
      <c r="E49" s="9">
        <v>25751</v>
      </c>
      <c r="F49" s="9">
        <v>53778</v>
      </c>
      <c r="G49" s="9">
        <f t="shared" si="0"/>
        <v>-28027</v>
      </c>
    </row>
    <row r="50" spans="2:7">
      <c r="B50" s="31"/>
      <c r="C50" s="31"/>
      <c r="D50" s="8" t="s">
        <v>55</v>
      </c>
      <c r="E50" s="9">
        <v>157300</v>
      </c>
      <c r="F50" s="9">
        <v>82500</v>
      </c>
      <c r="G50" s="9">
        <f t="shared" si="0"/>
        <v>74800</v>
      </c>
    </row>
    <row r="51" spans="2:7">
      <c r="B51" s="31"/>
      <c r="C51" s="31"/>
      <c r="D51" s="8" t="s">
        <v>41</v>
      </c>
      <c r="E51" s="9">
        <v>169750</v>
      </c>
      <c r="F51" s="9">
        <v>133993</v>
      </c>
      <c r="G51" s="9">
        <f t="shared" si="0"/>
        <v>35757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25000</v>
      </c>
      <c r="F53" s="9">
        <v>2180640</v>
      </c>
      <c r="G53" s="9">
        <f t="shared" si="0"/>
        <v>-2155640</v>
      </c>
    </row>
    <row r="54" spans="2:7">
      <c r="B54" s="31"/>
      <c r="C54" s="31"/>
      <c r="D54" s="8" t="s">
        <v>57</v>
      </c>
      <c r="E54" s="9">
        <v>186662</v>
      </c>
      <c r="F54" s="9">
        <v>196121</v>
      </c>
      <c r="G54" s="9">
        <f t="shared" si="0"/>
        <v>-9459</v>
      </c>
    </row>
    <row r="55" spans="2:7">
      <c r="B55" s="31"/>
      <c r="C55" s="31"/>
      <c r="D55" s="8" t="s">
        <v>58</v>
      </c>
      <c r="E55" s="9">
        <v>6840</v>
      </c>
      <c r="F55" s="9"/>
      <c r="G55" s="9">
        <f t="shared" si="0"/>
        <v>6840</v>
      </c>
    </row>
    <row r="56" spans="2:7">
      <c r="B56" s="31"/>
      <c r="C56" s="31"/>
      <c r="D56" s="8" t="s">
        <v>59</v>
      </c>
      <c r="E56" s="9"/>
      <c r="F56" s="9"/>
      <c r="G56" s="9">
        <f t="shared" si="0"/>
        <v>0</v>
      </c>
    </row>
    <row r="57" spans="2:7">
      <c r="B57" s="31"/>
      <c r="C57" s="31"/>
      <c r="D57" s="8" t="s">
        <v>60</v>
      </c>
      <c r="E57" s="9">
        <v>159432</v>
      </c>
      <c r="F57" s="9">
        <v>134898</v>
      </c>
      <c r="G57" s="9">
        <f t="shared" si="0"/>
        <v>24534</v>
      </c>
    </row>
    <row r="58" spans="2:7">
      <c r="B58" s="31"/>
      <c r="C58" s="31"/>
      <c r="D58" s="8" t="s">
        <v>61</v>
      </c>
      <c r="E58" s="9">
        <v>14300</v>
      </c>
      <c r="F58" s="9">
        <v>10382</v>
      </c>
      <c r="G58" s="9">
        <f t="shared" si="0"/>
        <v>3918</v>
      </c>
    </row>
    <row r="59" spans="2:7">
      <c r="B59" s="31"/>
      <c r="C59" s="31"/>
      <c r="D59" s="8" t="s">
        <v>44</v>
      </c>
      <c r="E59" s="9">
        <v>107637</v>
      </c>
      <c r="F59" s="9">
        <v>79458</v>
      </c>
      <c r="G59" s="9">
        <f t="shared" si="0"/>
        <v>28179</v>
      </c>
    </row>
    <row r="60" spans="2:7">
      <c r="B60" s="31"/>
      <c r="C60" s="31"/>
      <c r="D60" s="8" t="s">
        <v>45</v>
      </c>
      <c r="E60" s="9">
        <v>251240</v>
      </c>
      <c r="F60" s="9">
        <v>251508</v>
      </c>
      <c r="G60" s="9">
        <f t="shared" si="0"/>
        <v>-268</v>
      </c>
    </row>
    <row r="61" spans="2:7">
      <c r="B61" s="31"/>
      <c r="C61" s="31"/>
      <c r="D61" s="8" t="s">
        <v>62</v>
      </c>
      <c r="E61" s="9">
        <v>33000</v>
      </c>
      <c r="F61" s="9"/>
      <c r="G61" s="9">
        <f t="shared" si="0"/>
        <v>33000</v>
      </c>
    </row>
    <row r="62" spans="2:7">
      <c r="B62" s="31"/>
      <c r="C62" s="31"/>
      <c r="D62" s="8" t="s">
        <v>63</v>
      </c>
      <c r="E62" s="9">
        <v>87701</v>
      </c>
      <c r="F62" s="9">
        <v>71318</v>
      </c>
      <c r="G62" s="9">
        <f t="shared" si="0"/>
        <v>16383</v>
      </c>
    </row>
    <row r="63" spans="2:7">
      <c r="B63" s="31"/>
      <c r="C63" s="31"/>
      <c r="D63" s="8" t="s">
        <v>64</v>
      </c>
      <c r="E63" s="9"/>
      <c r="F63" s="9"/>
      <c r="G63" s="9">
        <f t="shared" si="0"/>
        <v>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60000</v>
      </c>
      <c r="F65" s="9">
        <v>55000</v>
      </c>
      <c r="G65" s="9">
        <f t="shared" si="0"/>
        <v>5000</v>
      </c>
    </row>
    <row r="66" spans="2:7">
      <c r="B66" s="31"/>
      <c r="C66" s="31"/>
      <c r="D66" s="8" t="s">
        <v>48</v>
      </c>
      <c r="E66" s="9">
        <v>44175</v>
      </c>
      <c r="F66" s="9">
        <v>28800</v>
      </c>
      <c r="G66" s="9">
        <f t="shared" si="0"/>
        <v>15375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2982520</v>
      </c>
      <c r="F68" s="9">
        <f>+F69</f>
        <v>2647470</v>
      </c>
      <c r="G68" s="9">
        <f t="shared" si="0"/>
        <v>335050</v>
      </c>
    </row>
    <row r="69" spans="2:7">
      <c r="B69" s="31"/>
      <c r="C69" s="31"/>
      <c r="D69" s="8" t="s">
        <v>69</v>
      </c>
      <c r="E69" s="9">
        <f>+E70+E71+E72-E73</f>
        <v>2982520</v>
      </c>
      <c r="F69" s="9">
        <f>+F70+F71+F72-F73</f>
        <v>2647470</v>
      </c>
      <c r="G69" s="9">
        <f t="shared" si="0"/>
        <v>335050</v>
      </c>
    </row>
    <row r="70" spans="2:7">
      <c r="B70" s="31"/>
      <c r="C70" s="31"/>
      <c r="D70" s="8" t="s">
        <v>70</v>
      </c>
      <c r="E70" s="9"/>
      <c r="F70" s="9"/>
      <c r="G70" s="9">
        <f t="shared" si="0"/>
        <v>0</v>
      </c>
    </row>
    <row r="71" spans="2:7">
      <c r="B71" s="31"/>
      <c r="C71" s="31"/>
      <c r="D71" s="8" t="s">
        <v>71</v>
      </c>
      <c r="E71" s="9">
        <v>2982520</v>
      </c>
      <c r="F71" s="9">
        <v>2647470</v>
      </c>
      <c r="G71" s="9">
        <f t="shared" ref="G71:G134" si="1">E71-F71</f>
        <v>335050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/>
      <c r="F73" s="9"/>
      <c r="G73" s="9">
        <f t="shared" si="1"/>
        <v>0</v>
      </c>
    </row>
    <row r="74" spans="2:7">
      <c r="B74" s="31"/>
      <c r="C74" s="31"/>
      <c r="D74" s="8" t="s">
        <v>74</v>
      </c>
      <c r="E74" s="9">
        <v>261181</v>
      </c>
      <c r="F74" s="9">
        <v>55110</v>
      </c>
      <c r="G74" s="9">
        <f t="shared" si="1"/>
        <v>206071</v>
      </c>
    </row>
    <row r="75" spans="2:7">
      <c r="B75" s="31"/>
      <c r="C75" s="31"/>
      <c r="D75" s="8" t="s">
        <v>75</v>
      </c>
      <c r="E75" s="9"/>
      <c r="F75" s="9"/>
      <c r="G75" s="9">
        <f t="shared" si="1"/>
        <v>0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27230021</v>
      </c>
      <c r="F79" s="11">
        <f>+F23+F31+F44+F68+F74+F75+F76+F77+F78</f>
        <v>30813755</v>
      </c>
      <c r="G79" s="11">
        <f t="shared" si="1"/>
        <v>-3583734</v>
      </c>
    </row>
    <row r="80" spans="2:7">
      <c r="B80" s="32"/>
      <c r="C80" s="12" t="s">
        <v>80</v>
      </c>
      <c r="D80" s="13"/>
      <c r="E80" s="14">
        <f xml:space="preserve"> +E22 - E79</f>
        <v>6759431</v>
      </c>
      <c r="F80" s="14">
        <f xml:space="preserve"> +F22 - F79</f>
        <v>5998534</v>
      </c>
      <c r="G80" s="14">
        <f t="shared" si="1"/>
        <v>760897</v>
      </c>
    </row>
    <row r="81" spans="2:7">
      <c r="B81" s="30" t="s">
        <v>81</v>
      </c>
      <c r="C81" s="30" t="s">
        <v>9</v>
      </c>
      <c r="D81" s="8" t="s">
        <v>82</v>
      </c>
      <c r="E81" s="9">
        <v>361</v>
      </c>
      <c r="F81" s="9">
        <v>736</v>
      </c>
      <c r="G81" s="9">
        <f t="shared" si="1"/>
        <v>-375</v>
      </c>
    </row>
    <row r="82" spans="2:7">
      <c r="B82" s="31"/>
      <c r="C82" s="31"/>
      <c r="D82" s="8" t="s">
        <v>83</v>
      </c>
      <c r="E82" s="9">
        <f>+E83+E84+E85</f>
        <v>16800</v>
      </c>
      <c r="F82" s="9">
        <f>+F83+F84+F85</f>
        <v>0</v>
      </c>
      <c r="G82" s="9">
        <f t="shared" si="1"/>
        <v>16800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16800</v>
      </c>
      <c r="F85" s="9"/>
      <c r="G85" s="9">
        <f t="shared" si="1"/>
        <v>16800</v>
      </c>
    </row>
    <row r="86" spans="2:7">
      <c r="B86" s="31"/>
      <c r="C86" s="32"/>
      <c r="D86" s="10" t="s">
        <v>87</v>
      </c>
      <c r="E86" s="11">
        <f>+E81+E82</f>
        <v>17161</v>
      </c>
      <c r="F86" s="11">
        <f>+F81+F82</f>
        <v>736</v>
      </c>
      <c r="G86" s="11">
        <f t="shared" si="1"/>
        <v>16425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17161</v>
      </c>
      <c r="F93" s="16">
        <f xml:space="preserve"> +F86 - F92</f>
        <v>736</v>
      </c>
      <c r="G93" s="16">
        <f t="shared" si="1"/>
        <v>16425</v>
      </c>
    </row>
    <row r="94" spans="2:7">
      <c r="B94" s="12" t="s">
        <v>95</v>
      </c>
      <c r="C94" s="17"/>
      <c r="D94" s="13"/>
      <c r="E94" s="14">
        <f xml:space="preserve"> +E80 +E93</f>
        <v>6776592</v>
      </c>
      <c r="F94" s="14">
        <f xml:space="preserve"> +F80 +F93</f>
        <v>5999270</v>
      </c>
      <c r="G94" s="14">
        <f t="shared" si="1"/>
        <v>777322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1978280</v>
      </c>
      <c r="F103" s="9">
        <f>+F104+F105+F106+F107</f>
        <v>0</v>
      </c>
      <c r="G103" s="9">
        <f t="shared" si="1"/>
        <v>1978280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>
        <v>1978280</v>
      </c>
      <c r="F105" s="9"/>
      <c r="G105" s="9">
        <f t="shared" si="1"/>
        <v>1978280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/>
      <c r="F112" s="9"/>
      <c r="G112" s="9">
        <f t="shared" si="1"/>
        <v>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1978280</v>
      </c>
      <c r="F118" s="11">
        <f>+F95+F99+F102+F103+F108+F111+F112+F113+F114+F115</f>
        <v>0</v>
      </c>
      <c r="G118" s="11">
        <f t="shared" si="1"/>
        <v>1978280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>
        <v>6850000</v>
      </c>
      <c r="F130" s="9">
        <v>6970000</v>
      </c>
      <c r="G130" s="9">
        <f t="shared" si="1"/>
        <v>-120000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6850000</v>
      </c>
      <c r="F134" s="11">
        <f>+F119+F120+F121+F126+F127+F128+F129+F130+F131+F132+F133</f>
        <v>6970000</v>
      </c>
      <c r="G134" s="11">
        <f t="shared" si="1"/>
        <v>-120000</v>
      </c>
    </row>
    <row r="135" spans="2:7">
      <c r="B135" s="32"/>
      <c r="C135" s="18" t="s">
        <v>137</v>
      </c>
      <c r="D135" s="19"/>
      <c r="E135" s="20">
        <f xml:space="preserve"> +E118 - E134</f>
        <v>-4871720</v>
      </c>
      <c r="F135" s="20">
        <f xml:space="preserve"> +F118 - F134</f>
        <v>-6970000</v>
      </c>
      <c r="G135" s="20">
        <f t="shared" ref="G135:G148" si="2">E135-F135</f>
        <v>2098280</v>
      </c>
    </row>
    <row r="136" spans="2:7">
      <c r="B136" s="12" t="s">
        <v>138</v>
      </c>
      <c r="C136" s="21"/>
      <c r="D136" s="22"/>
      <c r="E136" s="23">
        <f xml:space="preserve"> +E94 +E135</f>
        <v>1904872</v>
      </c>
      <c r="F136" s="23">
        <f xml:space="preserve"> +F94 +F135</f>
        <v>-970730</v>
      </c>
      <c r="G136" s="23">
        <f t="shared" si="2"/>
        <v>2875602</v>
      </c>
    </row>
    <row r="137" spans="2:7">
      <c r="B137" s="33" t="s">
        <v>139</v>
      </c>
      <c r="C137" s="21" t="s">
        <v>140</v>
      </c>
      <c r="D137" s="22"/>
      <c r="E137" s="23">
        <v>4187485</v>
      </c>
      <c r="F137" s="23">
        <v>4258215</v>
      </c>
      <c r="G137" s="23">
        <f t="shared" si="2"/>
        <v>-70730</v>
      </c>
    </row>
    <row r="138" spans="2:7">
      <c r="B138" s="34"/>
      <c r="C138" s="21" t="s">
        <v>141</v>
      </c>
      <c r="D138" s="22"/>
      <c r="E138" s="23">
        <f xml:space="preserve"> +E136 +E137</f>
        <v>6092357</v>
      </c>
      <c r="F138" s="23">
        <f xml:space="preserve"> +F136 +F137</f>
        <v>3287485</v>
      </c>
      <c r="G138" s="23">
        <f t="shared" si="2"/>
        <v>2804872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900000</v>
      </c>
      <c r="G140" s="23">
        <f t="shared" si="2"/>
        <v>-900000</v>
      </c>
    </row>
    <row r="141" spans="2:7">
      <c r="B141" s="34"/>
      <c r="C141" s="24" t="s">
        <v>144</v>
      </c>
      <c r="D141" s="19"/>
      <c r="E141" s="20"/>
      <c r="F141" s="20">
        <v>900000</v>
      </c>
      <c r="G141" s="20">
        <f t="shared" si="2"/>
        <v>-900000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0</v>
      </c>
      <c r="G144" s="23">
        <f t="shared" si="2"/>
        <v>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6092357</v>
      </c>
      <c r="F148" s="23">
        <f xml:space="preserve"> +F138 +F139 +F140 - F144</f>
        <v>4187485</v>
      </c>
      <c r="G148" s="23">
        <f t="shared" si="2"/>
        <v>1904872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EF42A-E72A-41EE-BAD3-35C676F68696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156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8518407</v>
      </c>
      <c r="F6" s="7">
        <f>+F7</f>
        <v>6392529</v>
      </c>
      <c r="G6" s="7">
        <f>E6-F6</f>
        <v>2125878</v>
      </c>
    </row>
    <row r="7" spans="2:7">
      <c r="B7" s="31"/>
      <c r="C7" s="31"/>
      <c r="D7" s="8" t="s">
        <v>11</v>
      </c>
      <c r="E7" s="9">
        <f>+E8</f>
        <v>8518407</v>
      </c>
      <c r="F7" s="9">
        <f>+F8</f>
        <v>6392529</v>
      </c>
      <c r="G7" s="9">
        <f t="shared" ref="G7:G70" si="0">E7-F7</f>
        <v>2125878</v>
      </c>
    </row>
    <row r="8" spans="2:7">
      <c r="B8" s="31"/>
      <c r="C8" s="31"/>
      <c r="D8" s="8" t="s">
        <v>12</v>
      </c>
      <c r="E8" s="9">
        <v>8518407</v>
      </c>
      <c r="F8" s="9">
        <v>6392529</v>
      </c>
      <c r="G8" s="9">
        <f t="shared" si="0"/>
        <v>2125878</v>
      </c>
    </row>
    <row r="9" spans="2:7">
      <c r="B9" s="31"/>
      <c r="C9" s="31"/>
      <c r="D9" s="8" t="s">
        <v>13</v>
      </c>
      <c r="E9" s="9">
        <f>+E10+E14+E15+E17+E18</f>
        <v>37216974</v>
      </c>
      <c r="F9" s="9">
        <f>+F10+F14+F15+F17+F18</f>
        <v>36641260</v>
      </c>
      <c r="G9" s="9">
        <f t="shared" si="0"/>
        <v>575714</v>
      </c>
    </row>
    <row r="10" spans="2:7">
      <c r="B10" s="31"/>
      <c r="C10" s="31"/>
      <c r="D10" s="8" t="s">
        <v>14</v>
      </c>
      <c r="E10" s="9">
        <f>+E11+E12+E13</f>
        <v>35947644</v>
      </c>
      <c r="F10" s="9">
        <f>+F11+F12+F13</f>
        <v>35837420</v>
      </c>
      <c r="G10" s="9">
        <f t="shared" si="0"/>
        <v>110224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35947644</v>
      </c>
      <c r="F12" s="9">
        <v>35837420</v>
      </c>
      <c r="G12" s="9">
        <f t="shared" si="0"/>
        <v>110224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116330</v>
      </c>
      <c r="F14" s="9">
        <v>86640</v>
      </c>
      <c r="G14" s="9">
        <f t="shared" si="0"/>
        <v>29690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1153000</v>
      </c>
      <c r="F18" s="9">
        <f>+F19+F20</f>
        <v>717200</v>
      </c>
      <c r="G18" s="9">
        <f t="shared" si="0"/>
        <v>435800</v>
      </c>
    </row>
    <row r="19" spans="2:7">
      <c r="B19" s="31"/>
      <c r="C19" s="31"/>
      <c r="D19" s="8" t="s">
        <v>23</v>
      </c>
      <c r="E19" s="9">
        <v>979000</v>
      </c>
      <c r="F19" s="9">
        <v>717200</v>
      </c>
      <c r="G19" s="9">
        <f t="shared" si="0"/>
        <v>261800</v>
      </c>
    </row>
    <row r="20" spans="2:7">
      <c r="B20" s="31"/>
      <c r="C20" s="31"/>
      <c r="D20" s="8" t="s">
        <v>24</v>
      </c>
      <c r="E20" s="9">
        <v>174000</v>
      </c>
      <c r="F20" s="9"/>
      <c r="G20" s="9">
        <f t="shared" si="0"/>
        <v>174000</v>
      </c>
    </row>
    <row r="21" spans="2:7">
      <c r="B21" s="31"/>
      <c r="C21" s="31"/>
      <c r="D21" s="8" t="s">
        <v>25</v>
      </c>
      <c r="E21" s="9">
        <v>45000</v>
      </c>
      <c r="F21" s="9">
        <v>45000</v>
      </c>
      <c r="G21" s="9">
        <f t="shared" si="0"/>
        <v>0</v>
      </c>
    </row>
    <row r="22" spans="2:7">
      <c r="B22" s="31"/>
      <c r="C22" s="32"/>
      <c r="D22" s="10" t="s">
        <v>26</v>
      </c>
      <c r="E22" s="11">
        <f>+E6+E9+E21</f>
        <v>45780381</v>
      </c>
      <c r="F22" s="11">
        <f>+F6+F9+F21</f>
        <v>43078789</v>
      </c>
      <c r="G22" s="11">
        <f t="shared" si="0"/>
        <v>2701592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25285990</v>
      </c>
      <c r="F23" s="9">
        <f>+F24+F25+F26+F27+F28+F29+F30</f>
        <v>25232560</v>
      </c>
      <c r="G23" s="9">
        <f t="shared" si="0"/>
        <v>53430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14949224</v>
      </c>
      <c r="F25" s="9">
        <v>14329188</v>
      </c>
      <c r="G25" s="9">
        <f t="shared" si="0"/>
        <v>620036</v>
      </c>
    </row>
    <row r="26" spans="2:7">
      <c r="B26" s="31"/>
      <c r="C26" s="31"/>
      <c r="D26" s="8" t="s">
        <v>31</v>
      </c>
      <c r="E26" s="9">
        <v>2258900</v>
      </c>
      <c r="F26" s="9">
        <v>2303100</v>
      </c>
      <c r="G26" s="9">
        <f t="shared" si="0"/>
        <v>-44200</v>
      </c>
    </row>
    <row r="27" spans="2:7">
      <c r="B27" s="31"/>
      <c r="C27" s="31"/>
      <c r="D27" s="8" t="s">
        <v>32</v>
      </c>
      <c r="E27" s="9">
        <v>1513300</v>
      </c>
      <c r="F27" s="9">
        <v>1509000</v>
      </c>
      <c r="G27" s="9">
        <f t="shared" si="0"/>
        <v>4300</v>
      </c>
    </row>
    <row r="28" spans="2:7">
      <c r="B28" s="31"/>
      <c r="C28" s="31"/>
      <c r="D28" s="8" t="s">
        <v>33</v>
      </c>
      <c r="E28" s="9">
        <v>2952441</v>
      </c>
      <c r="F28" s="9">
        <v>3708546</v>
      </c>
      <c r="G28" s="9">
        <f t="shared" si="0"/>
        <v>-756105</v>
      </c>
    </row>
    <row r="29" spans="2:7">
      <c r="B29" s="31"/>
      <c r="C29" s="31"/>
      <c r="D29" s="8" t="s">
        <v>34</v>
      </c>
      <c r="E29" s="9">
        <v>445000</v>
      </c>
      <c r="F29" s="9">
        <v>445000</v>
      </c>
      <c r="G29" s="9">
        <f t="shared" si="0"/>
        <v>0</v>
      </c>
    </row>
    <row r="30" spans="2:7">
      <c r="B30" s="31"/>
      <c r="C30" s="31"/>
      <c r="D30" s="8" t="s">
        <v>35</v>
      </c>
      <c r="E30" s="9">
        <v>3167125</v>
      </c>
      <c r="F30" s="9">
        <v>2937726</v>
      </c>
      <c r="G30" s="9">
        <f t="shared" si="0"/>
        <v>229399</v>
      </c>
    </row>
    <row r="31" spans="2:7">
      <c r="B31" s="31"/>
      <c r="C31" s="31"/>
      <c r="D31" s="8" t="s">
        <v>36</v>
      </c>
      <c r="E31" s="9">
        <f>+E32+E33+E34+E35+E36+E37+E38+E39+E40+E41+E42+E43</f>
        <v>1883180</v>
      </c>
      <c r="F31" s="9">
        <f>+F32+F33+F34+F35+F36+F37+F38+F39+F40+F41+F42+F43</f>
        <v>1281435</v>
      </c>
      <c r="G31" s="9">
        <f t="shared" si="0"/>
        <v>601745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57579</v>
      </c>
      <c r="F33" s="9">
        <v>74264</v>
      </c>
      <c r="G33" s="9">
        <f t="shared" si="0"/>
        <v>-16685</v>
      </c>
    </row>
    <row r="34" spans="2:7">
      <c r="B34" s="31"/>
      <c r="C34" s="31"/>
      <c r="D34" s="8" t="s">
        <v>39</v>
      </c>
      <c r="E34" s="9"/>
      <c r="F34" s="9">
        <v>11200</v>
      </c>
      <c r="G34" s="9">
        <f t="shared" si="0"/>
        <v>-11200</v>
      </c>
    </row>
    <row r="35" spans="2:7">
      <c r="B35" s="31"/>
      <c r="C35" s="31"/>
      <c r="D35" s="8" t="s">
        <v>40</v>
      </c>
      <c r="E35" s="9">
        <v>82329</v>
      </c>
      <c r="F35" s="9">
        <v>122961</v>
      </c>
      <c r="G35" s="9">
        <f t="shared" si="0"/>
        <v>-40632</v>
      </c>
    </row>
    <row r="36" spans="2:7">
      <c r="B36" s="31"/>
      <c r="C36" s="31"/>
      <c r="D36" s="8" t="s">
        <v>41</v>
      </c>
      <c r="E36" s="9">
        <v>176808</v>
      </c>
      <c r="F36" s="9">
        <v>250000</v>
      </c>
      <c r="G36" s="9">
        <f t="shared" si="0"/>
        <v>-73192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814704</v>
      </c>
      <c r="F38" s="9">
        <v>284602</v>
      </c>
      <c r="G38" s="9">
        <f t="shared" si="0"/>
        <v>530102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>
        <v>5258</v>
      </c>
      <c r="G40" s="9">
        <f t="shared" si="0"/>
        <v>-5258</v>
      </c>
    </row>
    <row r="41" spans="2:7">
      <c r="B41" s="31"/>
      <c r="C41" s="31"/>
      <c r="D41" s="8" t="s">
        <v>46</v>
      </c>
      <c r="E41" s="9">
        <v>5036</v>
      </c>
      <c r="F41" s="9">
        <v>1870</v>
      </c>
      <c r="G41" s="9">
        <f t="shared" si="0"/>
        <v>3166</v>
      </c>
    </row>
    <row r="42" spans="2:7">
      <c r="B42" s="31"/>
      <c r="C42" s="31"/>
      <c r="D42" s="8" t="s">
        <v>47</v>
      </c>
      <c r="E42" s="9">
        <v>524535</v>
      </c>
      <c r="F42" s="9">
        <v>399717</v>
      </c>
      <c r="G42" s="9">
        <f t="shared" si="0"/>
        <v>124818</v>
      </c>
    </row>
    <row r="43" spans="2:7">
      <c r="B43" s="31"/>
      <c r="C43" s="31"/>
      <c r="D43" s="8" t="s">
        <v>48</v>
      </c>
      <c r="E43" s="9">
        <v>203929</v>
      </c>
      <c r="F43" s="9">
        <v>113303</v>
      </c>
      <c r="G43" s="9">
        <f t="shared" si="0"/>
        <v>90626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6125185</v>
      </c>
      <c r="F44" s="9">
        <f>+F45+F46+F47+F48+F49+F50+F51+F52+F53+F54+F55+F56+F57+F58+F59+F60+F61+F62+F63+F64+F65+F66+F67</f>
        <v>5874251</v>
      </c>
      <c r="G44" s="9">
        <f t="shared" si="0"/>
        <v>250934</v>
      </c>
    </row>
    <row r="45" spans="2:7">
      <c r="B45" s="31"/>
      <c r="C45" s="31"/>
      <c r="D45" s="8" t="s">
        <v>50</v>
      </c>
      <c r="E45" s="9">
        <v>45470</v>
      </c>
      <c r="F45" s="9">
        <v>45470</v>
      </c>
      <c r="G45" s="9">
        <f t="shared" si="0"/>
        <v>0</v>
      </c>
    </row>
    <row r="46" spans="2:7">
      <c r="B46" s="31"/>
      <c r="C46" s="31"/>
      <c r="D46" s="8" t="s">
        <v>51</v>
      </c>
      <c r="E46" s="9"/>
      <c r="F46" s="9">
        <v>15900</v>
      </c>
      <c r="G46" s="9">
        <f t="shared" si="0"/>
        <v>-15900</v>
      </c>
    </row>
    <row r="47" spans="2:7">
      <c r="B47" s="31"/>
      <c r="C47" s="31"/>
      <c r="D47" s="8" t="s">
        <v>52</v>
      </c>
      <c r="E47" s="9">
        <v>18270</v>
      </c>
      <c r="F47" s="9">
        <v>35530</v>
      </c>
      <c r="G47" s="9">
        <f t="shared" si="0"/>
        <v>-17260</v>
      </c>
    </row>
    <row r="48" spans="2:7">
      <c r="B48" s="31"/>
      <c r="C48" s="31"/>
      <c r="D48" s="8" t="s">
        <v>53</v>
      </c>
      <c r="E48" s="9">
        <v>298940</v>
      </c>
      <c r="F48" s="9">
        <v>275620</v>
      </c>
      <c r="G48" s="9">
        <f t="shared" si="0"/>
        <v>23320</v>
      </c>
    </row>
    <row r="49" spans="2:7">
      <c r="B49" s="31"/>
      <c r="C49" s="31"/>
      <c r="D49" s="8" t="s">
        <v>54</v>
      </c>
      <c r="E49" s="9">
        <v>271026</v>
      </c>
      <c r="F49" s="9">
        <v>95000</v>
      </c>
      <c r="G49" s="9">
        <f t="shared" si="0"/>
        <v>176026</v>
      </c>
    </row>
    <row r="50" spans="2:7">
      <c r="B50" s="31"/>
      <c r="C50" s="31"/>
      <c r="D50" s="8" t="s">
        <v>55</v>
      </c>
      <c r="E50" s="9">
        <v>103620</v>
      </c>
      <c r="F50" s="9">
        <v>171600</v>
      </c>
      <c r="G50" s="9">
        <f t="shared" si="0"/>
        <v>-67980</v>
      </c>
    </row>
    <row r="51" spans="2:7">
      <c r="B51" s="31"/>
      <c r="C51" s="31"/>
      <c r="D51" s="8" t="s">
        <v>41</v>
      </c>
      <c r="E51" s="9">
        <v>58936</v>
      </c>
      <c r="F51" s="9">
        <v>74606</v>
      </c>
      <c r="G51" s="9">
        <f t="shared" si="0"/>
        <v>-15670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77080</v>
      </c>
      <c r="F53" s="9">
        <v>62439</v>
      </c>
      <c r="G53" s="9">
        <f t="shared" si="0"/>
        <v>14641</v>
      </c>
    </row>
    <row r="54" spans="2:7">
      <c r="B54" s="31"/>
      <c r="C54" s="31"/>
      <c r="D54" s="8" t="s">
        <v>57</v>
      </c>
      <c r="E54" s="9">
        <v>272908</v>
      </c>
      <c r="F54" s="9">
        <v>282677</v>
      </c>
      <c r="G54" s="9">
        <f t="shared" si="0"/>
        <v>-9769</v>
      </c>
    </row>
    <row r="55" spans="2:7">
      <c r="B55" s="31"/>
      <c r="C55" s="31"/>
      <c r="D55" s="8" t="s">
        <v>58</v>
      </c>
      <c r="E55" s="9"/>
      <c r="F55" s="9"/>
      <c r="G55" s="9">
        <f t="shared" si="0"/>
        <v>0</v>
      </c>
    </row>
    <row r="56" spans="2:7">
      <c r="B56" s="31"/>
      <c r="C56" s="31"/>
      <c r="D56" s="8" t="s">
        <v>59</v>
      </c>
      <c r="E56" s="9">
        <v>2700</v>
      </c>
      <c r="F56" s="9"/>
      <c r="G56" s="9">
        <f t="shared" si="0"/>
        <v>2700</v>
      </c>
    </row>
    <row r="57" spans="2:7">
      <c r="B57" s="31"/>
      <c r="C57" s="31"/>
      <c r="D57" s="8" t="s">
        <v>60</v>
      </c>
      <c r="E57" s="9">
        <v>159432</v>
      </c>
      <c r="F57" s="9">
        <v>140025</v>
      </c>
      <c r="G57" s="9">
        <f t="shared" si="0"/>
        <v>19407</v>
      </c>
    </row>
    <row r="58" spans="2:7">
      <c r="B58" s="31"/>
      <c r="C58" s="31"/>
      <c r="D58" s="8" t="s">
        <v>61</v>
      </c>
      <c r="E58" s="9">
        <v>15930</v>
      </c>
      <c r="F58" s="9">
        <v>11524</v>
      </c>
      <c r="G58" s="9">
        <f t="shared" si="0"/>
        <v>4406</v>
      </c>
    </row>
    <row r="59" spans="2:7">
      <c r="B59" s="31"/>
      <c r="C59" s="31"/>
      <c r="D59" s="8" t="s">
        <v>44</v>
      </c>
      <c r="E59" s="9">
        <v>191747</v>
      </c>
      <c r="F59" s="9">
        <v>205613</v>
      </c>
      <c r="G59" s="9">
        <f t="shared" si="0"/>
        <v>-13866</v>
      </c>
    </row>
    <row r="60" spans="2:7">
      <c r="B60" s="31"/>
      <c r="C60" s="31"/>
      <c r="D60" s="8" t="s">
        <v>45</v>
      </c>
      <c r="E60" s="9">
        <v>291709</v>
      </c>
      <c r="F60" s="9">
        <v>282732</v>
      </c>
      <c r="G60" s="9">
        <f t="shared" si="0"/>
        <v>8977</v>
      </c>
    </row>
    <row r="61" spans="2:7">
      <c r="B61" s="31"/>
      <c r="C61" s="31"/>
      <c r="D61" s="8" t="s">
        <v>62</v>
      </c>
      <c r="E61" s="9">
        <v>3840000</v>
      </c>
      <c r="F61" s="9">
        <v>3840000</v>
      </c>
      <c r="G61" s="9">
        <f t="shared" si="0"/>
        <v>0</v>
      </c>
    </row>
    <row r="62" spans="2:7">
      <c r="B62" s="31"/>
      <c r="C62" s="31"/>
      <c r="D62" s="8" t="s">
        <v>63</v>
      </c>
      <c r="E62" s="9">
        <v>281340</v>
      </c>
      <c r="F62" s="9">
        <v>219547</v>
      </c>
      <c r="G62" s="9">
        <f t="shared" si="0"/>
        <v>61793</v>
      </c>
    </row>
    <row r="63" spans="2:7">
      <c r="B63" s="31"/>
      <c r="C63" s="31"/>
      <c r="D63" s="8" t="s">
        <v>64</v>
      </c>
      <c r="E63" s="9">
        <v>44000</v>
      </c>
      <c r="F63" s="9"/>
      <c r="G63" s="9">
        <f t="shared" si="0"/>
        <v>44000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84100</v>
      </c>
      <c r="F65" s="9">
        <v>78200</v>
      </c>
      <c r="G65" s="9">
        <f t="shared" si="0"/>
        <v>5900</v>
      </c>
    </row>
    <row r="66" spans="2:7">
      <c r="B66" s="31"/>
      <c r="C66" s="31"/>
      <c r="D66" s="8" t="s">
        <v>48</v>
      </c>
      <c r="E66" s="9">
        <v>67977</v>
      </c>
      <c r="F66" s="9">
        <v>37768</v>
      </c>
      <c r="G66" s="9">
        <f t="shared" si="0"/>
        <v>30209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8712943</v>
      </c>
      <c r="F68" s="9">
        <f>+F69</f>
        <v>6598087</v>
      </c>
      <c r="G68" s="9">
        <f t="shared" si="0"/>
        <v>2114856</v>
      </c>
    </row>
    <row r="69" spans="2:7">
      <c r="B69" s="31"/>
      <c r="C69" s="31"/>
      <c r="D69" s="8" t="s">
        <v>69</v>
      </c>
      <c r="E69" s="9">
        <f>+E70+E71+E72-E73</f>
        <v>8712943</v>
      </c>
      <c r="F69" s="9">
        <f>+F70+F71+F72-F73</f>
        <v>6598087</v>
      </c>
      <c r="G69" s="9">
        <f t="shared" si="0"/>
        <v>2114856</v>
      </c>
    </row>
    <row r="70" spans="2:7">
      <c r="B70" s="31"/>
      <c r="C70" s="31"/>
      <c r="D70" s="8" t="s">
        <v>70</v>
      </c>
      <c r="E70" s="9">
        <v>368081</v>
      </c>
      <c r="F70" s="9">
        <v>410956</v>
      </c>
      <c r="G70" s="9">
        <f t="shared" si="0"/>
        <v>-42875</v>
      </c>
    </row>
    <row r="71" spans="2:7">
      <c r="B71" s="31"/>
      <c r="C71" s="31"/>
      <c r="D71" s="8" t="s">
        <v>71</v>
      </c>
      <c r="E71" s="9">
        <v>8723737</v>
      </c>
      <c r="F71" s="9">
        <v>6555212</v>
      </c>
      <c r="G71" s="9">
        <f t="shared" ref="G71:G134" si="1">E71-F71</f>
        <v>2168525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378875</v>
      </c>
      <c r="F73" s="9">
        <v>368081</v>
      </c>
      <c r="G73" s="9">
        <f t="shared" si="1"/>
        <v>10794</v>
      </c>
    </row>
    <row r="74" spans="2:7">
      <c r="B74" s="31"/>
      <c r="C74" s="31"/>
      <c r="D74" s="8" t="s">
        <v>74</v>
      </c>
      <c r="E74" s="9">
        <v>1080361</v>
      </c>
      <c r="F74" s="9">
        <v>1150454</v>
      </c>
      <c r="G74" s="9">
        <f t="shared" si="1"/>
        <v>-70093</v>
      </c>
    </row>
    <row r="75" spans="2:7">
      <c r="B75" s="31"/>
      <c r="C75" s="31"/>
      <c r="D75" s="8" t="s">
        <v>75</v>
      </c>
      <c r="E75" s="9">
        <v>-440850</v>
      </c>
      <c r="F75" s="9">
        <v>-440850</v>
      </c>
      <c r="G75" s="9">
        <f t="shared" si="1"/>
        <v>0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42646809</v>
      </c>
      <c r="F79" s="11">
        <f>+F23+F31+F44+F68+F74+F75+F76+F77+F78</f>
        <v>39695937</v>
      </c>
      <c r="G79" s="11">
        <f t="shared" si="1"/>
        <v>2950872</v>
      </c>
    </row>
    <row r="80" spans="2:7">
      <c r="B80" s="32"/>
      <c r="C80" s="12" t="s">
        <v>80</v>
      </c>
      <c r="D80" s="13"/>
      <c r="E80" s="14">
        <f xml:space="preserve"> +E22 - E79</f>
        <v>3133572</v>
      </c>
      <c r="F80" s="14">
        <f xml:space="preserve"> +F22 - F79</f>
        <v>3382852</v>
      </c>
      <c r="G80" s="14">
        <f t="shared" si="1"/>
        <v>-249280</v>
      </c>
    </row>
    <row r="81" spans="2:7">
      <c r="B81" s="30" t="s">
        <v>81</v>
      </c>
      <c r="C81" s="30" t="s">
        <v>9</v>
      </c>
      <c r="D81" s="8" t="s">
        <v>82</v>
      </c>
      <c r="E81" s="9">
        <v>81</v>
      </c>
      <c r="F81" s="9">
        <v>281</v>
      </c>
      <c r="G81" s="9">
        <f t="shared" si="1"/>
        <v>-200</v>
      </c>
    </row>
    <row r="82" spans="2:7">
      <c r="B82" s="31"/>
      <c r="C82" s="31"/>
      <c r="D82" s="8" t="s">
        <v>83</v>
      </c>
      <c r="E82" s="9">
        <f>+E83+E84+E85</f>
        <v>5000</v>
      </c>
      <c r="F82" s="9">
        <f>+F83+F84+F85</f>
        <v>0</v>
      </c>
      <c r="G82" s="9">
        <f t="shared" si="1"/>
        <v>5000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5000</v>
      </c>
      <c r="F85" s="9"/>
      <c r="G85" s="9">
        <f t="shared" si="1"/>
        <v>5000</v>
      </c>
    </row>
    <row r="86" spans="2:7">
      <c r="B86" s="31"/>
      <c r="C86" s="32"/>
      <c r="D86" s="10" t="s">
        <v>87</v>
      </c>
      <c r="E86" s="11">
        <f>+E81+E82</f>
        <v>5081</v>
      </c>
      <c r="F86" s="11">
        <f>+F81+F82</f>
        <v>281</v>
      </c>
      <c r="G86" s="11">
        <f t="shared" si="1"/>
        <v>4800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5081</v>
      </c>
      <c r="F93" s="16">
        <f xml:space="preserve"> +F86 - F92</f>
        <v>281</v>
      </c>
      <c r="G93" s="16">
        <f t="shared" si="1"/>
        <v>4800</v>
      </c>
    </row>
    <row r="94" spans="2:7">
      <c r="B94" s="12" t="s">
        <v>95</v>
      </c>
      <c r="C94" s="17"/>
      <c r="D94" s="13"/>
      <c r="E94" s="14">
        <f xml:space="preserve"> +E80 +E93</f>
        <v>3138653</v>
      </c>
      <c r="F94" s="14">
        <f xml:space="preserve"> +F80 +F93</f>
        <v>3383133</v>
      </c>
      <c r="G94" s="14">
        <f t="shared" si="1"/>
        <v>-244480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/>
      <c r="F112" s="9"/>
      <c r="G112" s="9">
        <f t="shared" si="1"/>
        <v>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0</v>
      </c>
      <c r="F118" s="11">
        <f>+F95+F99+F102+F103+F108+F111+F112+F113+F114+F115</f>
        <v>0</v>
      </c>
      <c r="G118" s="11">
        <f t="shared" si="1"/>
        <v>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/>
      <c r="G127" s="9">
        <f t="shared" si="1"/>
        <v>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>
        <v>3880000</v>
      </c>
      <c r="F130" s="9">
        <v>3170000</v>
      </c>
      <c r="G130" s="9">
        <f t="shared" si="1"/>
        <v>710000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3880000</v>
      </c>
      <c r="F134" s="11">
        <f>+F119+F120+F121+F126+F127+F128+F129+F130+F131+F132+F133</f>
        <v>3170000</v>
      </c>
      <c r="G134" s="11">
        <f t="shared" si="1"/>
        <v>710000</v>
      </c>
    </row>
    <row r="135" spans="2:7">
      <c r="B135" s="32"/>
      <c r="C135" s="18" t="s">
        <v>137</v>
      </c>
      <c r="D135" s="19"/>
      <c r="E135" s="20">
        <f xml:space="preserve"> +E118 - E134</f>
        <v>-3880000</v>
      </c>
      <c r="F135" s="20">
        <f xml:space="preserve"> +F118 - F134</f>
        <v>-3170000</v>
      </c>
      <c r="G135" s="20">
        <f t="shared" ref="G135:G148" si="2">E135-F135</f>
        <v>-710000</v>
      </c>
    </row>
    <row r="136" spans="2:7">
      <c r="B136" s="12" t="s">
        <v>138</v>
      </c>
      <c r="C136" s="21"/>
      <c r="D136" s="22"/>
      <c r="E136" s="23">
        <f xml:space="preserve"> +E94 +E135</f>
        <v>-741347</v>
      </c>
      <c r="F136" s="23">
        <f xml:space="preserve"> +F94 +F135</f>
        <v>213133</v>
      </c>
      <c r="G136" s="23">
        <f t="shared" si="2"/>
        <v>-954480</v>
      </c>
    </row>
    <row r="137" spans="2:7">
      <c r="B137" s="33" t="s">
        <v>139</v>
      </c>
      <c r="C137" s="21" t="s">
        <v>140</v>
      </c>
      <c r="D137" s="22"/>
      <c r="E137" s="23">
        <v>8953548</v>
      </c>
      <c r="F137" s="23">
        <v>9740415</v>
      </c>
      <c r="G137" s="23">
        <f t="shared" si="2"/>
        <v>-786867</v>
      </c>
    </row>
    <row r="138" spans="2:7">
      <c r="B138" s="34"/>
      <c r="C138" s="21" t="s">
        <v>141</v>
      </c>
      <c r="D138" s="22"/>
      <c r="E138" s="23">
        <f xml:space="preserve"> +E136 +E137</f>
        <v>8212201</v>
      </c>
      <c r="F138" s="23">
        <f xml:space="preserve"> +F136 +F137</f>
        <v>9953548</v>
      </c>
      <c r="G138" s="23">
        <f t="shared" si="2"/>
        <v>-1741347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0</v>
      </c>
      <c r="G140" s="23">
        <f t="shared" si="2"/>
        <v>0</v>
      </c>
    </row>
    <row r="141" spans="2:7">
      <c r="B141" s="34"/>
      <c r="C141" s="24" t="s">
        <v>144</v>
      </c>
      <c r="D141" s="19"/>
      <c r="E141" s="20"/>
      <c r="F141" s="20"/>
      <c r="G141" s="20">
        <f t="shared" si="2"/>
        <v>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1000000</v>
      </c>
      <c r="G144" s="23">
        <f t="shared" si="2"/>
        <v>-1000000</v>
      </c>
    </row>
    <row r="145" spans="2:7">
      <c r="B145" s="34"/>
      <c r="C145" s="24" t="s">
        <v>148</v>
      </c>
      <c r="D145" s="19"/>
      <c r="E145" s="20"/>
      <c r="F145" s="20"/>
      <c r="G145" s="20">
        <f t="shared" si="2"/>
        <v>0</v>
      </c>
    </row>
    <row r="146" spans="2:7">
      <c r="B146" s="34"/>
      <c r="C146" s="24" t="s">
        <v>149</v>
      </c>
      <c r="D146" s="19"/>
      <c r="E146" s="20"/>
      <c r="F146" s="20">
        <v>1000000</v>
      </c>
      <c r="G146" s="20">
        <f t="shared" si="2"/>
        <v>-1000000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8212201</v>
      </c>
      <c r="F148" s="23">
        <f xml:space="preserve"> +F138 +F139 +F140 - F144</f>
        <v>8953548</v>
      </c>
      <c r="G148" s="23">
        <f t="shared" si="2"/>
        <v>-741347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A1F4-0967-476C-86F2-A1E51FDB6141}">
  <sheetPr>
    <pageSetUpPr fitToPage="1"/>
  </sheetPr>
  <dimension ref="B1:G148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27" t="s">
        <v>157</v>
      </c>
      <c r="C2" s="27"/>
      <c r="D2" s="27"/>
      <c r="E2" s="27"/>
      <c r="F2" s="27"/>
      <c r="G2" s="27"/>
    </row>
    <row r="3" spans="2:7" ht="21">
      <c r="B3" s="28" t="s">
        <v>2</v>
      </c>
      <c r="C3" s="28"/>
      <c r="D3" s="28"/>
      <c r="E3" s="28"/>
      <c r="F3" s="28"/>
      <c r="G3" s="28"/>
    </row>
    <row r="4" spans="2:7">
      <c r="B4" s="4"/>
      <c r="C4" s="4"/>
      <c r="D4" s="4"/>
      <c r="E4" s="4"/>
      <c r="F4" s="2"/>
      <c r="G4" s="4" t="s">
        <v>3</v>
      </c>
    </row>
    <row r="5" spans="2:7">
      <c r="B5" s="29" t="s">
        <v>4</v>
      </c>
      <c r="C5" s="29"/>
      <c r="D5" s="29"/>
      <c r="E5" s="5" t="s">
        <v>5</v>
      </c>
      <c r="F5" s="5" t="s">
        <v>6</v>
      </c>
      <c r="G5" s="5" t="s">
        <v>7</v>
      </c>
    </row>
    <row r="6" spans="2:7">
      <c r="B6" s="30" t="s">
        <v>8</v>
      </c>
      <c r="C6" s="30" t="s">
        <v>9</v>
      </c>
      <c r="D6" s="6" t="s">
        <v>10</v>
      </c>
      <c r="E6" s="7">
        <f>+E7</f>
        <v>6993244</v>
      </c>
      <c r="F6" s="7">
        <f>+F7</f>
        <v>6998507</v>
      </c>
      <c r="G6" s="7">
        <f>E6-F6</f>
        <v>-5263</v>
      </c>
    </row>
    <row r="7" spans="2:7">
      <c r="B7" s="31"/>
      <c r="C7" s="31"/>
      <c r="D7" s="8" t="s">
        <v>11</v>
      </c>
      <c r="E7" s="9">
        <f>+E8</f>
        <v>6993244</v>
      </c>
      <c r="F7" s="9">
        <f>+F8</f>
        <v>6998507</v>
      </c>
      <c r="G7" s="9">
        <f t="shared" ref="G7:G70" si="0">E7-F7</f>
        <v>-5263</v>
      </c>
    </row>
    <row r="8" spans="2:7">
      <c r="B8" s="31"/>
      <c r="C8" s="31"/>
      <c r="D8" s="8" t="s">
        <v>12</v>
      </c>
      <c r="E8" s="9">
        <v>6993244</v>
      </c>
      <c r="F8" s="9">
        <v>6998507</v>
      </c>
      <c r="G8" s="9">
        <f t="shared" si="0"/>
        <v>-5263</v>
      </c>
    </row>
    <row r="9" spans="2:7">
      <c r="B9" s="31"/>
      <c r="C9" s="31"/>
      <c r="D9" s="8" t="s">
        <v>13</v>
      </c>
      <c r="E9" s="9">
        <f>+E10+E14+E15+E17+E18</f>
        <v>46610702</v>
      </c>
      <c r="F9" s="9">
        <f>+F10+F14+F15+F17+F18</f>
        <v>45803075</v>
      </c>
      <c r="G9" s="9">
        <f t="shared" si="0"/>
        <v>807627</v>
      </c>
    </row>
    <row r="10" spans="2:7">
      <c r="B10" s="31"/>
      <c r="C10" s="31"/>
      <c r="D10" s="8" t="s">
        <v>14</v>
      </c>
      <c r="E10" s="9">
        <f>+E11+E12+E13</f>
        <v>45375364</v>
      </c>
      <c r="F10" s="9">
        <f>+F11+F12+F13</f>
        <v>44310655</v>
      </c>
      <c r="G10" s="9">
        <f t="shared" si="0"/>
        <v>1064709</v>
      </c>
    </row>
    <row r="11" spans="2:7">
      <c r="B11" s="31"/>
      <c r="C11" s="31"/>
      <c r="D11" s="8" t="s">
        <v>15</v>
      </c>
      <c r="E11" s="9"/>
      <c r="F11" s="9"/>
      <c r="G11" s="9">
        <f t="shared" si="0"/>
        <v>0</v>
      </c>
    </row>
    <row r="12" spans="2:7">
      <c r="B12" s="31"/>
      <c r="C12" s="31"/>
      <c r="D12" s="8" t="s">
        <v>16</v>
      </c>
      <c r="E12" s="9">
        <v>45375364</v>
      </c>
      <c r="F12" s="9">
        <v>44310655</v>
      </c>
      <c r="G12" s="9">
        <f t="shared" si="0"/>
        <v>1064709</v>
      </c>
    </row>
    <row r="13" spans="2:7">
      <c r="B13" s="31"/>
      <c r="C13" s="31"/>
      <c r="D13" s="8" t="s">
        <v>17</v>
      </c>
      <c r="E13" s="9"/>
      <c r="F13" s="9"/>
      <c r="G13" s="9">
        <f t="shared" si="0"/>
        <v>0</v>
      </c>
    </row>
    <row r="14" spans="2:7">
      <c r="B14" s="31"/>
      <c r="C14" s="31"/>
      <c r="D14" s="8" t="s">
        <v>18</v>
      </c>
      <c r="E14" s="9">
        <v>228338</v>
      </c>
      <c r="F14" s="9"/>
      <c r="G14" s="9">
        <f t="shared" si="0"/>
        <v>228338</v>
      </c>
    </row>
    <row r="15" spans="2:7">
      <c r="B15" s="31"/>
      <c r="C15" s="31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31"/>
      <c r="C16" s="31"/>
      <c r="D16" s="8" t="s">
        <v>20</v>
      </c>
      <c r="E16" s="9"/>
      <c r="F16" s="9"/>
      <c r="G16" s="9">
        <f t="shared" si="0"/>
        <v>0</v>
      </c>
    </row>
    <row r="17" spans="2:7">
      <c r="B17" s="31"/>
      <c r="C17" s="31"/>
      <c r="D17" s="8" t="s">
        <v>21</v>
      </c>
      <c r="E17" s="9"/>
      <c r="F17" s="9"/>
      <c r="G17" s="9">
        <f t="shared" si="0"/>
        <v>0</v>
      </c>
    </row>
    <row r="18" spans="2:7">
      <c r="B18" s="31"/>
      <c r="C18" s="31"/>
      <c r="D18" s="8" t="s">
        <v>22</v>
      </c>
      <c r="E18" s="9">
        <f>+E19+E20</f>
        <v>1007000</v>
      </c>
      <c r="F18" s="9">
        <f>+F19+F20</f>
        <v>1492420</v>
      </c>
      <c r="G18" s="9">
        <f t="shared" si="0"/>
        <v>-485420</v>
      </c>
    </row>
    <row r="19" spans="2:7">
      <c r="B19" s="31"/>
      <c r="C19" s="31"/>
      <c r="D19" s="8" t="s">
        <v>23</v>
      </c>
      <c r="E19" s="9">
        <v>1007000</v>
      </c>
      <c r="F19" s="9">
        <v>1399920</v>
      </c>
      <c r="G19" s="9">
        <f t="shared" si="0"/>
        <v>-392920</v>
      </c>
    </row>
    <row r="20" spans="2:7">
      <c r="B20" s="31"/>
      <c r="C20" s="31"/>
      <c r="D20" s="8" t="s">
        <v>24</v>
      </c>
      <c r="E20" s="9"/>
      <c r="F20" s="9">
        <v>92500</v>
      </c>
      <c r="G20" s="9">
        <f t="shared" si="0"/>
        <v>-92500</v>
      </c>
    </row>
    <row r="21" spans="2:7">
      <c r="B21" s="31"/>
      <c r="C21" s="31"/>
      <c r="D21" s="8" t="s">
        <v>25</v>
      </c>
      <c r="E21" s="9">
        <v>118000</v>
      </c>
      <c r="F21" s="9">
        <v>45000</v>
      </c>
      <c r="G21" s="9">
        <f t="shared" si="0"/>
        <v>73000</v>
      </c>
    </row>
    <row r="22" spans="2:7">
      <c r="B22" s="31"/>
      <c r="C22" s="32"/>
      <c r="D22" s="10" t="s">
        <v>26</v>
      </c>
      <c r="E22" s="11">
        <f>+E6+E9+E21</f>
        <v>53721946</v>
      </c>
      <c r="F22" s="11">
        <f>+F6+F9+F21</f>
        <v>52846582</v>
      </c>
      <c r="G22" s="11">
        <f t="shared" si="0"/>
        <v>875364</v>
      </c>
    </row>
    <row r="23" spans="2:7">
      <c r="B23" s="31"/>
      <c r="C23" s="30" t="s">
        <v>27</v>
      </c>
      <c r="D23" s="8" t="s">
        <v>28</v>
      </c>
      <c r="E23" s="9">
        <f>+E24+E25+E26+E27+E28+E29+E30</f>
        <v>23585471</v>
      </c>
      <c r="F23" s="9">
        <f>+F24+F25+F26+F27+F28+F29+F30</f>
        <v>26079266</v>
      </c>
      <c r="G23" s="9">
        <f t="shared" si="0"/>
        <v>-2493795</v>
      </c>
    </row>
    <row r="24" spans="2:7">
      <c r="B24" s="31"/>
      <c r="C24" s="31"/>
      <c r="D24" s="8" t="s">
        <v>29</v>
      </c>
      <c r="E24" s="9"/>
      <c r="F24" s="9"/>
      <c r="G24" s="9">
        <f t="shared" si="0"/>
        <v>0</v>
      </c>
    </row>
    <row r="25" spans="2:7">
      <c r="B25" s="31"/>
      <c r="C25" s="31"/>
      <c r="D25" s="8" t="s">
        <v>30</v>
      </c>
      <c r="E25" s="9">
        <v>14488046</v>
      </c>
      <c r="F25" s="9">
        <v>16670022</v>
      </c>
      <c r="G25" s="9">
        <f t="shared" si="0"/>
        <v>-2181976</v>
      </c>
    </row>
    <row r="26" spans="2:7">
      <c r="B26" s="31"/>
      <c r="C26" s="31"/>
      <c r="D26" s="8" t="s">
        <v>31</v>
      </c>
      <c r="E26" s="9">
        <v>2300400</v>
      </c>
      <c r="F26" s="9">
        <v>2485300</v>
      </c>
      <c r="G26" s="9">
        <f t="shared" si="0"/>
        <v>-184900</v>
      </c>
    </row>
    <row r="27" spans="2:7">
      <c r="B27" s="31"/>
      <c r="C27" s="31"/>
      <c r="D27" s="8" t="s">
        <v>32</v>
      </c>
      <c r="E27" s="9">
        <v>1480100</v>
      </c>
      <c r="F27" s="9">
        <v>1494800</v>
      </c>
      <c r="G27" s="9">
        <f t="shared" si="0"/>
        <v>-14700</v>
      </c>
    </row>
    <row r="28" spans="2:7">
      <c r="B28" s="31"/>
      <c r="C28" s="31"/>
      <c r="D28" s="8" t="s">
        <v>33</v>
      </c>
      <c r="E28" s="9">
        <v>2563031</v>
      </c>
      <c r="F28" s="9">
        <v>2157015</v>
      </c>
      <c r="G28" s="9">
        <f t="shared" si="0"/>
        <v>406016</v>
      </c>
    </row>
    <row r="29" spans="2:7">
      <c r="B29" s="31"/>
      <c r="C29" s="31"/>
      <c r="D29" s="8" t="s">
        <v>34</v>
      </c>
      <c r="E29" s="9">
        <v>400500</v>
      </c>
      <c r="F29" s="9">
        <v>400500</v>
      </c>
      <c r="G29" s="9">
        <f t="shared" si="0"/>
        <v>0</v>
      </c>
    </row>
    <row r="30" spans="2:7">
      <c r="B30" s="31"/>
      <c r="C30" s="31"/>
      <c r="D30" s="8" t="s">
        <v>35</v>
      </c>
      <c r="E30" s="9">
        <v>2353394</v>
      </c>
      <c r="F30" s="9">
        <v>2871629</v>
      </c>
      <c r="G30" s="9">
        <f t="shared" si="0"/>
        <v>-518235</v>
      </c>
    </row>
    <row r="31" spans="2:7">
      <c r="B31" s="31"/>
      <c r="C31" s="31"/>
      <c r="D31" s="8" t="s">
        <v>36</v>
      </c>
      <c r="E31" s="9">
        <f>+E32+E33+E34+E35+E36+E37+E38+E39+E40+E41+E42+E43</f>
        <v>1497368</v>
      </c>
      <c r="F31" s="9">
        <f>+F32+F33+F34+F35+F36+F37+F38+F39+F40+F41+F42+F43</f>
        <v>927521</v>
      </c>
      <c r="G31" s="9">
        <f t="shared" si="0"/>
        <v>569847</v>
      </c>
    </row>
    <row r="32" spans="2:7">
      <c r="B32" s="31"/>
      <c r="C32" s="31"/>
      <c r="D32" s="8" t="s">
        <v>37</v>
      </c>
      <c r="E32" s="9"/>
      <c r="F32" s="9"/>
      <c r="G32" s="9">
        <f t="shared" si="0"/>
        <v>0</v>
      </c>
    </row>
    <row r="33" spans="2:7">
      <c r="B33" s="31"/>
      <c r="C33" s="31"/>
      <c r="D33" s="8" t="s">
        <v>38</v>
      </c>
      <c r="E33" s="9">
        <v>80601</v>
      </c>
      <c r="F33" s="9">
        <v>70577</v>
      </c>
      <c r="G33" s="9">
        <f t="shared" si="0"/>
        <v>10024</v>
      </c>
    </row>
    <row r="34" spans="2:7">
      <c r="B34" s="31"/>
      <c r="C34" s="31"/>
      <c r="D34" s="8" t="s">
        <v>39</v>
      </c>
      <c r="E34" s="9"/>
      <c r="F34" s="9"/>
      <c r="G34" s="9">
        <f t="shared" si="0"/>
        <v>0</v>
      </c>
    </row>
    <row r="35" spans="2:7">
      <c r="B35" s="31"/>
      <c r="C35" s="31"/>
      <c r="D35" s="8" t="s">
        <v>40</v>
      </c>
      <c r="E35" s="9">
        <v>116410</v>
      </c>
      <c r="F35" s="9">
        <v>61996</v>
      </c>
      <c r="G35" s="9">
        <f t="shared" si="0"/>
        <v>54414</v>
      </c>
    </row>
    <row r="36" spans="2:7">
      <c r="B36" s="31"/>
      <c r="C36" s="31"/>
      <c r="D36" s="8" t="s">
        <v>41</v>
      </c>
      <c r="E36" s="9">
        <v>108987</v>
      </c>
      <c r="F36" s="9">
        <v>68021</v>
      </c>
      <c r="G36" s="9">
        <f t="shared" si="0"/>
        <v>40966</v>
      </c>
    </row>
    <row r="37" spans="2:7">
      <c r="B37" s="31"/>
      <c r="C37" s="31"/>
      <c r="D37" s="8" t="s">
        <v>42</v>
      </c>
      <c r="E37" s="9"/>
      <c r="F37" s="9"/>
      <c r="G37" s="9">
        <f t="shared" si="0"/>
        <v>0</v>
      </c>
    </row>
    <row r="38" spans="2:7">
      <c r="B38" s="31"/>
      <c r="C38" s="31"/>
      <c r="D38" s="8" t="s">
        <v>43</v>
      </c>
      <c r="E38" s="9">
        <v>884218</v>
      </c>
      <c r="F38" s="9">
        <v>470544</v>
      </c>
      <c r="G38" s="9">
        <f t="shared" si="0"/>
        <v>413674</v>
      </c>
    </row>
    <row r="39" spans="2:7">
      <c r="B39" s="31"/>
      <c r="C39" s="31"/>
      <c r="D39" s="8" t="s">
        <v>44</v>
      </c>
      <c r="E39" s="9">
        <v>18260</v>
      </c>
      <c r="F39" s="9">
        <v>18260</v>
      </c>
      <c r="G39" s="9">
        <f t="shared" si="0"/>
        <v>0</v>
      </c>
    </row>
    <row r="40" spans="2:7">
      <c r="B40" s="31"/>
      <c r="C40" s="31"/>
      <c r="D40" s="8" t="s">
        <v>45</v>
      </c>
      <c r="E40" s="9"/>
      <c r="F40" s="9"/>
      <c r="G40" s="9">
        <f t="shared" si="0"/>
        <v>0</v>
      </c>
    </row>
    <row r="41" spans="2:7">
      <c r="B41" s="31"/>
      <c r="C41" s="31"/>
      <c r="D41" s="8" t="s">
        <v>46</v>
      </c>
      <c r="E41" s="9">
        <v>110000</v>
      </c>
      <c r="F41" s="9">
        <v>770</v>
      </c>
      <c r="G41" s="9">
        <f t="shared" si="0"/>
        <v>109230</v>
      </c>
    </row>
    <row r="42" spans="2:7">
      <c r="B42" s="31"/>
      <c r="C42" s="31"/>
      <c r="D42" s="8" t="s">
        <v>47</v>
      </c>
      <c r="E42" s="9">
        <v>103892</v>
      </c>
      <c r="F42" s="9">
        <v>148417</v>
      </c>
      <c r="G42" s="9">
        <f t="shared" si="0"/>
        <v>-44525</v>
      </c>
    </row>
    <row r="43" spans="2:7">
      <c r="B43" s="31"/>
      <c r="C43" s="31"/>
      <c r="D43" s="8" t="s">
        <v>48</v>
      </c>
      <c r="E43" s="9">
        <v>75000</v>
      </c>
      <c r="F43" s="9">
        <v>88936</v>
      </c>
      <c r="G43" s="9">
        <f t="shared" si="0"/>
        <v>-13936</v>
      </c>
    </row>
    <row r="44" spans="2:7">
      <c r="B44" s="31"/>
      <c r="C44" s="31"/>
      <c r="D44" s="8" t="s">
        <v>49</v>
      </c>
      <c r="E44" s="9">
        <f>+E45+E46+E47+E48+E49+E50+E51+E52+E53+E54+E55+E56+E57+E58+E59+E60+E61+E62+E63+E64+E65+E66+E67</f>
        <v>2402944</v>
      </c>
      <c r="F44" s="9">
        <f>+F45+F46+F47+F48+F49+F50+F51+F52+F53+F54+F55+F56+F57+F58+F59+F60+F61+F62+F63+F64+F65+F66+F67</f>
        <v>1753552</v>
      </c>
      <c r="G44" s="9">
        <f t="shared" si="0"/>
        <v>649392</v>
      </c>
    </row>
    <row r="45" spans="2:7">
      <c r="B45" s="31"/>
      <c r="C45" s="31"/>
      <c r="D45" s="8" t="s">
        <v>50</v>
      </c>
      <c r="E45" s="9">
        <v>21348</v>
      </c>
      <c r="F45" s="9">
        <v>40757</v>
      </c>
      <c r="G45" s="9">
        <f t="shared" si="0"/>
        <v>-19409</v>
      </c>
    </row>
    <row r="46" spans="2:7">
      <c r="B46" s="31"/>
      <c r="C46" s="31"/>
      <c r="D46" s="8" t="s">
        <v>51</v>
      </c>
      <c r="E46" s="9"/>
      <c r="F46" s="9"/>
      <c r="G46" s="9">
        <f t="shared" si="0"/>
        <v>0</v>
      </c>
    </row>
    <row r="47" spans="2:7">
      <c r="B47" s="31"/>
      <c r="C47" s="31"/>
      <c r="D47" s="8" t="s">
        <v>52</v>
      </c>
      <c r="E47" s="9">
        <v>31060</v>
      </c>
      <c r="F47" s="9">
        <v>3350</v>
      </c>
      <c r="G47" s="9">
        <f t="shared" si="0"/>
        <v>27710</v>
      </c>
    </row>
    <row r="48" spans="2:7">
      <c r="B48" s="31"/>
      <c r="C48" s="31"/>
      <c r="D48" s="8" t="s">
        <v>53</v>
      </c>
      <c r="E48" s="9">
        <v>31200</v>
      </c>
      <c r="F48" s="9">
        <v>40500</v>
      </c>
      <c r="G48" s="9">
        <f t="shared" si="0"/>
        <v>-9300</v>
      </c>
    </row>
    <row r="49" spans="2:7">
      <c r="B49" s="31"/>
      <c r="C49" s="31"/>
      <c r="D49" s="8" t="s">
        <v>54</v>
      </c>
      <c r="E49" s="9">
        <v>292755</v>
      </c>
      <c r="F49" s="9">
        <v>125794</v>
      </c>
      <c r="G49" s="9">
        <f t="shared" si="0"/>
        <v>166961</v>
      </c>
    </row>
    <row r="50" spans="2:7">
      <c r="B50" s="31"/>
      <c r="C50" s="31"/>
      <c r="D50" s="8" t="s">
        <v>55</v>
      </c>
      <c r="E50" s="9">
        <v>109372</v>
      </c>
      <c r="F50" s="9">
        <v>124107</v>
      </c>
      <c r="G50" s="9">
        <f t="shared" si="0"/>
        <v>-14735</v>
      </c>
    </row>
    <row r="51" spans="2:7">
      <c r="B51" s="31"/>
      <c r="C51" s="31"/>
      <c r="D51" s="8" t="s">
        <v>41</v>
      </c>
      <c r="E51" s="9">
        <v>36329</v>
      </c>
      <c r="F51" s="9">
        <v>22674</v>
      </c>
      <c r="G51" s="9">
        <f t="shared" si="0"/>
        <v>13655</v>
      </c>
    </row>
    <row r="52" spans="2:7">
      <c r="B52" s="31"/>
      <c r="C52" s="31"/>
      <c r="D52" s="8" t="s">
        <v>42</v>
      </c>
      <c r="E52" s="9"/>
      <c r="F52" s="9"/>
      <c r="G52" s="9">
        <f t="shared" si="0"/>
        <v>0</v>
      </c>
    </row>
    <row r="53" spans="2:7">
      <c r="B53" s="31"/>
      <c r="C53" s="31"/>
      <c r="D53" s="8" t="s">
        <v>56</v>
      </c>
      <c r="E53" s="9">
        <v>181300</v>
      </c>
      <c r="F53" s="9"/>
      <c r="G53" s="9">
        <f t="shared" si="0"/>
        <v>181300</v>
      </c>
    </row>
    <row r="54" spans="2:7">
      <c r="B54" s="31"/>
      <c r="C54" s="31"/>
      <c r="D54" s="8" t="s">
        <v>57</v>
      </c>
      <c r="E54" s="9">
        <v>221992</v>
      </c>
      <c r="F54" s="9">
        <v>235206</v>
      </c>
      <c r="G54" s="9">
        <f t="shared" si="0"/>
        <v>-13214</v>
      </c>
    </row>
    <row r="55" spans="2:7">
      <c r="B55" s="31"/>
      <c r="C55" s="31"/>
      <c r="D55" s="8" t="s">
        <v>58</v>
      </c>
      <c r="E55" s="9">
        <v>3888</v>
      </c>
      <c r="F55" s="9">
        <v>3436</v>
      </c>
      <c r="G55" s="9">
        <f t="shared" si="0"/>
        <v>452</v>
      </c>
    </row>
    <row r="56" spans="2:7">
      <c r="B56" s="31"/>
      <c r="C56" s="31"/>
      <c r="D56" s="8" t="s">
        <v>59</v>
      </c>
      <c r="E56" s="9">
        <v>1000</v>
      </c>
      <c r="F56" s="9"/>
      <c r="G56" s="9">
        <f t="shared" si="0"/>
        <v>1000</v>
      </c>
    </row>
    <row r="57" spans="2:7">
      <c r="B57" s="31"/>
      <c r="C57" s="31"/>
      <c r="D57" s="8" t="s">
        <v>60</v>
      </c>
      <c r="E57" s="9">
        <v>139500</v>
      </c>
      <c r="F57" s="9">
        <v>140025</v>
      </c>
      <c r="G57" s="9">
        <f t="shared" si="0"/>
        <v>-525</v>
      </c>
    </row>
    <row r="58" spans="2:7">
      <c r="B58" s="31"/>
      <c r="C58" s="31"/>
      <c r="D58" s="8" t="s">
        <v>61</v>
      </c>
      <c r="E58" s="9">
        <v>7962</v>
      </c>
      <c r="F58" s="9">
        <v>8046</v>
      </c>
      <c r="G58" s="9">
        <f t="shared" si="0"/>
        <v>-84</v>
      </c>
    </row>
    <row r="59" spans="2:7">
      <c r="B59" s="31"/>
      <c r="C59" s="31"/>
      <c r="D59" s="8" t="s">
        <v>44</v>
      </c>
      <c r="E59" s="9">
        <v>169057</v>
      </c>
      <c r="F59" s="9">
        <v>204173</v>
      </c>
      <c r="G59" s="9">
        <f t="shared" si="0"/>
        <v>-35116</v>
      </c>
    </row>
    <row r="60" spans="2:7">
      <c r="B60" s="31"/>
      <c r="C60" s="31"/>
      <c r="D60" s="8" t="s">
        <v>45</v>
      </c>
      <c r="E60" s="9">
        <v>259576</v>
      </c>
      <c r="F60" s="9">
        <v>257064</v>
      </c>
      <c r="G60" s="9">
        <f t="shared" si="0"/>
        <v>2512</v>
      </c>
    </row>
    <row r="61" spans="2:7">
      <c r="B61" s="31"/>
      <c r="C61" s="31"/>
      <c r="D61" s="8" t="s">
        <v>62</v>
      </c>
      <c r="E61" s="9">
        <v>438000</v>
      </c>
      <c r="F61" s="9">
        <v>150000</v>
      </c>
      <c r="G61" s="9">
        <f t="shared" si="0"/>
        <v>288000</v>
      </c>
    </row>
    <row r="62" spans="2:7">
      <c r="B62" s="31"/>
      <c r="C62" s="31"/>
      <c r="D62" s="8" t="s">
        <v>63</v>
      </c>
      <c r="E62" s="9">
        <v>211703</v>
      </c>
      <c r="F62" s="9">
        <v>233469</v>
      </c>
      <c r="G62" s="9">
        <f t="shared" si="0"/>
        <v>-21766</v>
      </c>
    </row>
    <row r="63" spans="2:7">
      <c r="B63" s="31"/>
      <c r="C63" s="31"/>
      <c r="D63" s="8" t="s">
        <v>64</v>
      </c>
      <c r="E63" s="9">
        <v>83256</v>
      </c>
      <c r="F63" s="9">
        <v>61806</v>
      </c>
      <c r="G63" s="9">
        <f t="shared" si="0"/>
        <v>21450</v>
      </c>
    </row>
    <row r="64" spans="2:7">
      <c r="B64" s="31"/>
      <c r="C64" s="31"/>
      <c r="D64" s="8" t="s">
        <v>65</v>
      </c>
      <c r="E64" s="9"/>
      <c r="F64" s="9"/>
      <c r="G64" s="9">
        <f t="shared" si="0"/>
        <v>0</v>
      </c>
    </row>
    <row r="65" spans="2:7">
      <c r="B65" s="31"/>
      <c r="C65" s="31"/>
      <c r="D65" s="8" t="s">
        <v>66</v>
      </c>
      <c r="E65" s="9">
        <v>70500</v>
      </c>
      <c r="F65" s="9">
        <v>73500</v>
      </c>
      <c r="G65" s="9">
        <f t="shared" si="0"/>
        <v>-3000</v>
      </c>
    </row>
    <row r="66" spans="2:7">
      <c r="B66" s="31"/>
      <c r="C66" s="31"/>
      <c r="D66" s="8" t="s">
        <v>48</v>
      </c>
      <c r="E66" s="9">
        <v>93146</v>
      </c>
      <c r="F66" s="9">
        <v>29645</v>
      </c>
      <c r="G66" s="9">
        <f t="shared" si="0"/>
        <v>63501</v>
      </c>
    </row>
    <row r="67" spans="2:7">
      <c r="B67" s="31"/>
      <c r="C67" s="31"/>
      <c r="D67" s="8" t="s">
        <v>67</v>
      </c>
      <c r="E67" s="9"/>
      <c r="F67" s="9"/>
      <c r="G67" s="9">
        <f t="shared" si="0"/>
        <v>0</v>
      </c>
    </row>
    <row r="68" spans="2:7">
      <c r="B68" s="31"/>
      <c r="C68" s="31"/>
      <c r="D68" s="8" t="s">
        <v>68</v>
      </c>
      <c r="E68" s="9">
        <f>+E69</f>
        <v>7111709</v>
      </c>
      <c r="F68" s="9">
        <f>+F69</f>
        <v>7353497</v>
      </c>
      <c r="G68" s="9">
        <f t="shared" si="0"/>
        <v>-241788</v>
      </c>
    </row>
    <row r="69" spans="2:7">
      <c r="B69" s="31"/>
      <c r="C69" s="31"/>
      <c r="D69" s="8" t="s">
        <v>69</v>
      </c>
      <c r="E69" s="9">
        <f>+E70+E71+E72-E73</f>
        <v>7111709</v>
      </c>
      <c r="F69" s="9">
        <f>+F70+F71+F72-F73</f>
        <v>7353497</v>
      </c>
      <c r="G69" s="9">
        <f t="shared" si="0"/>
        <v>-241788</v>
      </c>
    </row>
    <row r="70" spans="2:7">
      <c r="B70" s="31"/>
      <c r="C70" s="31"/>
      <c r="D70" s="8" t="s">
        <v>70</v>
      </c>
      <c r="E70" s="9">
        <v>177380</v>
      </c>
      <c r="F70" s="9">
        <v>97965</v>
      </c>
      <c r="G70" s="9">
        <f t="shared" si="0"/>
        <v>79415</v>
      </c>
    </row>
    <row r="71" spans="2:7">
      <c r="B71" s="31"/>
      <c r="C71" s="31"/>
      <c r="D71" s="8" t="s">
        <v>71</v>
      </c>
      <c r="E71" s="9">
        <v>7005729</v>
      </c>
      <c r="F71" s="9">
        <v>7432912</v>
      </c>
      <c r="G71" s="9">
        <f t="shared" ref="G71:G134" si="1">E71-F71</f>
        <v>-427183</v>
      </c>
    </row>
    <row r="72" spans="2:7">
      <c r="B72" s="31"/>
      <c r="C72" s="31"/>
      <c r="D72" s="8" t="s">
        <v>72</v>
      </c>
      <c r="E72" s="9"/>
      <c r="F72" s="9"/>
      <c r="G72" s="9">
        <f t="shared" si="1"/>
        <v>0</v>
      </c>
    </row>
    <row r="73" spans="2:7">
      <c r="B73" s="31"/>
      <c r="C73" s="31"/>
      <c r="D73" s="8" t="s">
        <v>73</v>
      </c>
      <c r="E73" s="9">
        <v>71400</v>
      </c>
      <c r="F73" s="9">
        <v>177380</v>
      </c>
      <c r="G73" s="9">
        <f t="shared" si="1"/>
        <v>-105980</v>
      </c>
    </row>
    <row r="74" spans="2:7">
      <c r="B74" s="31"/>
      <c r="C74" s="31"/>
      <c r="D74" s="8" t="s">
        <v>74</v>
      </c>
      <c r="E74" s="9">
        <v>2184457</v>
      </c>
      <c r="F74" s="9">
        <v>2128337</v>
      </c>
      <c r="G74" s="9">
        <f t="shared" si="1"/>
        <v>56120</v>
      </c>
    </row>
    <row r="75" spans="2:7">
      <c r="B75" s="31"/>
      <c r="C75" s="31"/>
      <c r="D75" s="8" t="s">
        <v>75</v>
      </c>
      <c r="E75" s="9">
        <v>-373518</v>
      </c>
      <c r="F75" s="9">
        <v>-318186</v>
      </c>
      <c r="G75" s="9">
        <f t="shared" si="1"/>
        <v>-55332</v>
      </c>
    </row>
    <row r="76" spans="2:7">
      <c r="B76" s="31"/>
      <c r="C76" s="31"/>
      <c r="D76" s="8" t="s">
        <v>76</v>
      </c>
      <c r="E76" s="9"/>
      <c r="F76" s="9"/>
      <c r="G76" s="9">
        <f t="shared" si="1"/>
        <v>0</v>
      </c>
    </row>
    <row r="77" spans="2:7">
      <c r="B77" s="31"/>
      <c r="C77" s="31"/>
      <c r="D77" s="8" t="s">
        <v>77</v>
      </c>
      <c r="E77" s="9"/>
      <c r="F77" s="9"/>
      <c r="G77" s="9">
        <f t="shared" si="1"/>
        <v>0</v>
      </c>
    </row>
    <row r="78" spans="2:7">
      <c r="B78" s="31"/>
      <c r="C78" s="31"/>
      <c r="D78" s="8" t="s">
        <v>78</v>
      </c>
      <c r="E78" s="9"/>
      <c r="F78" s="9"/>
      <c r="G78" s="9">
        <f t="shared" si="1"/>
        <v>0</v>
      </c>
    </row>
    <row r="79" spans="2:7">
      <c r="B79" s="31"/>
      <c r="C79" s="32"/>
      <c r="D79" s="10" t="s">
        <v>79</v>
      </c>
      <c r="E79" s="11">
        <f>+E23+E31+E44+E68+E74+E75+E76+E77+E78</f>
        <v>36408431</v>
      </c>
      <c r="F79" s="11">
        <f>+F23+F31+F44+F68+F74+F75+F76+F77+F78</f>
        <v>37923987</v>
      </c>
      <c r="G79" s="11">
        <f t="shared" si="1"/>
        <v>-1515556</v>
      </c>
    </row>
    <row r="80" spans="2:7">
      <c r="B80" s="32"/>
      <c r="C80" s="12" t="s">
        <v>80</v>
      </c>
      <c r="D80" s="13"/>
      <c r="E80" s="14">
        <f xml:space="preserve"> +E22 - E79</f>
        <v>17313515</v>
      </c>
      <c r="F80" s="14">
        <f xml:space="preserve"> +F22 - F79</f>
        <v>14922595</v>
      </c>
      <c r="G80" s="14">
        <f t="shared" si="1"/>
        <v>2390920</v>
      </c>
    </row>
    <row r="81" spans="2:7">
      <c r="B81" s="30" t="s">
        <v>81</v>
      </c>
      <c r="C81" s="30" t="s">
        <v>9</v>
      </c>
      <c r="D81" s="8" t="s">
        <v>82</v>
      </c>
      <c r="E81" s="9">
        <v>51</v>
      </c>
      <c r="F81" s="9">
        <v>126</v>
      </c>
      <c r="G81" s="9">
        <f t="shared" si="1"/>
        <v>-75</v>
      </c>
    </row>
    <row r="82" spans="2:7">
      <c r="B82" s="31"/>
      <c r="C82" s="31"/>
      <c r="D82" s="8" t="s">
        <v>83</v>
      </c>
      <c r="E82" s="9">
        <f>+E83+E84+E85</f>
        <v>79380</v>
      </c>
      <c r="F82" s="9">
        <f>+F83+F84+F85</f>
        <v>5000</v>
      </c>
      <c r="G82" s="9">
        <f t="shared" si="1"/>
        <v>74380</v>
      </c>
    </row>
    <row r="83" spans="2:7">
      <c r="B83" s="31"/>
      <c r="C83" s="31"/>
      <c r="D83" s="8" t="s">
        <v>84</v>
      </c>
      <c r="E83" s="9"/>
      <c r="F83" s="9"/>
      <c r="G83" s="9">
        <f t="shared" si="1"/>
        <v>0</v>
      </c>
    </row>
    <row r="84" spans="2:7">
      <c r="B84" s="31"/>
      <c r="C84" s="31"/>
      <c r="D84" s="8" t="s">
        <v>85</v>
      </c>
      <c r="E84" s="9"/>
      <c r="F84" s="9"/>
      <c r="G84" s="9">
        <f t="shared" si="1"/>
        <v>0</v>
      </c>
    </row>
    <row r="85" spans="2:7">
      <c r="B85" s="31"/>
      <c r="C85" s="31"/>
      <c r="D85" s="8" t="s">
        <v>86</v>
      </c>
      <c r="E85" s="9">
        <v>79380</v>
      </c>
      <c r="F85" s="9">
        <v>5000</v>
      </c>
      <c r="G85" s="9">
        <f t="shared" si="1"/>
        <v>74380</v>
      </c>
    </row>
    <row r="86" spans="2:7">
      <c r="B86" s="31"/>
      <c r="C86" s="32"/>
      <c r="D86" s="10" t="s">
        <v>87</v>
      </c>
      <c r="E86" s="11">
        <f>+E81+E82</f>
        <v>79431</v>
      </c>
      <c r="F86" s="11">
        <f>+F81+F82</f>
        <v>5126</v>
      </c>
      <c r="G86" s="11">
        <f t="shared" si="1"/>
        <v>74305</v>
      </c>
    </row>
    <row r="87" spans="2:7">
      <c r="B87" s="31"/>
      <c r="C87" s="30" t="s">
        <v>27</v>
      </c>
      <c r="D87" s="8" t="s">
        <v>88</v>
      </c>
      <c r="E87" s="9"/>
      <c r="F87" s="9"/>
      <c r="G87" s="9">
        <f t="shared" si="1"/>
        <v>0</v>
      </c>
    </row>
    <row r="88" spans="2:7">
      <c r="B88" s="31"/>
      <c r="C88" s="31"/>
      <c r="D88" s="8" t="s">
        <v>89</v>
      </c>
      <c r="E88" s="9">
        <f>+E89+E90+E91</f>
        <v>0</v>
      </c>
      <c r="F88" s="9">
        <f>+F89+F90+F91</f>
        <v>0</v>
      </c>
      <c r="G88" s="9">
        <f t="shared" si="1"/>
        <v>0</v>
      </c>
    </row>
    <row r="89" spans="2:7">
      <c r="B89" s="31"/>
      <c r="C89" s="31"/>
      <c r="D89" s="8" t="s">
        <v>90</v>
      </c>
      <c r="E89" s="9"/>
      <c r="F89" s="9"/>
      <c r="G89" s="9">
        <f t="shared" si="1"/>
        <v>0</v>
      </c>
    </row>
    <row r="90" spans="2:7">
      <c r="B90" s="31"/>
      <c r="C90" s="31"/>
      <c r="D90" s="8" t="s">
        <v>91</v>
      </c>
      <c r="E90" s="9"/>
      <c r="F90" s="9"/>
      <c r="G90" s="9">
        <f t="shared" si="1"/>
        <v>0</v>
      </c>
    </row>
    <row r="91" spans="2:7">
      <c r="B91" s="31"/>
      <c r="C91" s="31"/>
      <c r="D91" s="8" t="s">
        <v>92</v>
      </c>
      <c r="E91" s="9"/>
      <c r="F91" s="9"/>
      <c r="G91" s="9">
        <f t="shared" si="1"/>
        <v>0</v>
      </c>
    </row>
    <row r="92" spans="2:7">
      <c r="B92" s="31"/>
      <c r="C92" s="32"/>
      <c r="D92" s="10" t="s">
        <v>93</v>
      </c>
      <c r="E92" s="11">
        <f>+E87+E88</f>
        <v>0</v>
      </c>
      <c r="F92" s="11">
        <f>+F87+F88</f>
        <v>0</v>
      </c>
      <c r="G92" s="11">
        <f t="shared" si="1"/>
        <v>0</v>
      </c>
    </row>
    <row r="93" spans="2:7">
      <c r="B93" s="32"/>
      <c r="C93" s="12" t="s">
        <v>94</v>
      </c>
      <c r="D93" s="15"/>
      <c r="E93" s="16">
        <f xml:space="preserve"> +E86 - E92</f>
        <v>79431</v>
      </c>
      <c r="F93" s="16">
        <f xml:space="preserve"> +F86 - F92</f>
        <v>5126</v>
      </c>
      <c r="G93" s="16">
        <f t="shared" si="1"/>
        <v>74305</v>
      </c>
    </row>
    <row r="94" spans="2:7">
      <c r="B94" s="12" t="s">
        <v>95</v>
      </c>
      <c r="C94" s="17"/>
      <c r="D94" s="13"/>
      <c r="E94" s="14">
        <f xml:space="preserve"> +E80 +E93</f>
        <v>17392946</v>
      </c>
      <c r="F94" s="14">
        <f xml:space="preserve"> +F80 +F93</f>
        <v>14927721</v>
      </c>
      <c r="G94" s="14">
        <f t="shared" si="1"/>
        <v>2465225</v>
      </c>
    </row>
    <row r="95" spans="2:7">
      <c r="B95" s="30" t="s">
        <v>96</v>
      </c>
      <c r="C95" s="30" t="s">
        <v>9</v>
      </c>
      <c r="D95" s="8" t="s">
        <v>97</v>
      </c>
      <c r="E95" s="9">
        <f>+E96+E97+E98</f>
        <v>0</v>
      </c>
      <c r="F95" s="9">
        <f>+F96+F97+F98</f>
        <v>0</v>
      </c>
      <c r="G95" s="9">
        <f t="shared" si="1"/>
        <v>0</v>
      </c>
    </row>
    <row r="96" spans="2:7">
      <c r="B96" s="31"/>
      <c r="C96" s="31"/>
      <c r="D96" s="8" t="s">
        <v>98</v>
      </c>
      <c r="E96" s="9"/>
      <c r="F96" s="9"/>
      <c r="G96" s="9">
        <f t="shared" si="1"/>
        <v>0</v>
      </c>
    </row>
    <row r="97" spans="2:7">
      <c r="B97" s="31"/>
      <c r="C97" s="31"/>
      <c r="D97" s="8" t="s">
        <v>99</v>
      </c>
      <c r="E97" s="9"/>
      <c r="F97" s="9"/>
      <c r="G97" s="9">
        <f t="shared" si="1"/>
        <v>0</v>
      </c>
    </row>
    <row r="98" spans="2:7">
      <c r="B98" s="31"/>
      <c r="C98" s="31"/>
      <c r="D98" s="8" t="s">
        <v>100</v>
      </c>
      <c r="E98" s="9"/>
      <c r="F98" s="9"/>
      <c r="G98" s="9">
        <f t="shared" si="1"/>
        <v>0</v>
      </c>
    </row>
    <row r="99" spans="2:7">
      <c r="B99" s="31"/>
      <c r="C99" s="31"/>
      <c r="D99" s="8" t="s">
        <v>101</v>
      </c>
      <c r="E99" s="9">
        <f>+E100+E101</f>
        <v>0</v>
      </c>
      <c r="F99" s="9">
        <f>+F100+F101</f>
        <v>0</v>
      </c>
      <c r="G99" s="9">
        <f t="shared" si="1"/>
        <v>0</v>
      </c>
    </row>
    <row r="100" spans="2:7">
      <c r="B100" s="31"/>
      <c r="C100" s="31"/>
      <c r="D100" s="8" t="s">
        <v>102</v>
      </c>
      <c r="E100" s="9"/>
      <c r="F100" s="9"/>
      <c r="G100" s="9">
        <f t="shared" si="1"/>
        <v>0</v>
      </c>
    </row>
    <row r="101" spans="2:7">
      <c r="B101" s="31"/>
      <c r="C101" s="31"/>
      <c r="D101" s="8" t="s">
        <v>103</v>
      </c>
      <c r="E101" s="9"/>
      <c r="F101" s="9"/>
      <c r="G101" s="9">
        <f t="shared" si="1"/>
        <v>0</v>
      </c>
    </row>
    <row r="102" spans="2:7">
      <c r="B102" s="31"/>
      <c r="C102" s="31"/>
      <c r="D102" s="8" t="s">
        <v>104</v>
      </c>
      <c r="E102" s="9"/>
      <c r="F102" s="9"/>
      <c r="G102" s="9">
        <f t="shared" si="1"/>
        <v>0</v>
      </c>
    </row>
    <row r="103" spans="2:7">
      <c r="B103" s="31"/>
      <c r="C103" s="31"/>
      <c r="D103" s="8" t="s">
        <v>105</v>
      </c>
      <c r="E103" s="9">
        <f>+E104+E105+E106+E107</f>
        <v>0</v>
      </c>
      <c r="F103" s="9">
        <f>+F104+F105+F106+F107</f>
        <v>0</v>
      </c>
      <c r="G103" s="9">
        <f t="shared" si="1"/>
        <v>0</v>
      </c>
    </row>
    <row r="104" spans="2:7">
      <c r="B104" s="31"/>
      <c r="C104" s="31"/>
      <c r="D104" s="8" t="s">
        <v>106</v>
      </c>
      <c r="E104" s="9"/>
      <c r="F104" s="9"/>
      <c r="G104" s="9">
        <f t="shared" si="1"/>
        <v>0</v>
      </c>
    </row>
    <row r="105" spans="2:7">
      <c r="B105" s="31"/>
      <c r="C105" s="31"/>
      <c r="D105" s="8" t="s">
        <v>107</v>
      </c>
      <c r="E105" s="9"/>
      <c r="F105" s="9"/>
      <c r="G105" s="9">
        <f t="shared" si="1"/>
        <v>0</v>
      </c>
    </row>
    <row r="106" spans="2:7">
      <c r="B106" s="31"/>
      <c r="C106" s="31"/>
      <c r="D106" s="8" t="s">
        <v>108</v>
      </c>
      <c r="E106" s="9"/>
      <c r="F106" s="9"/>
      <c r="G106" s="9">
        <f t="shared" si="1"/>
        <v>0</v>
      </c>
    </row>
    <row r="107" spans="2:7">
      <c r="B107" s="31"/>
      <c r="C107" s="31"/>
      <c r="D107" s="8" t="s">
        <v>109</v>
      </c>
      <c r="E107" s="9"/>
      <c r="F107" s="9"/>
      <c r="G107" s="9">
        <f t="shared" si="1"/>
        <v>0</v>
      </c>
    </row>
    <row r="108" spans="2:7">
      <c r="B108" s="31"/>
      <c r="C108" s="31"/>
      <c r="D108" s="8" t="s">
        <v>110</v>
      </c>
      <c r="E108" s="9">
        <f>+E109+E110</f>
        <v>0</v>
      </c>
      <c r="F108" s="9">
        <f>+F109+F110</f>
        <v>0</v>
      </c>
      <c r="G108" s="9">
        <f t="shared" si="1"/>
        <v>0</v>
      </c>
    </row>
    <row r="109" spans="2:7">
      <c r="B109" s="31"/>
      <c r="C109" s="31"/>
      <c r="D109" s="8" t="s">
        <v>111</v>
      </c>
      <c r="E109" s="9"/>
      <c r="F109" s="9"/>
      <c r="G109" s="9">
        <f t="shared" si="1"/>
        <v>0</v>
      </c>
    </row>
    <row r="110" spans="2:7">
      <c r="B110" s="31"/>
      <c r="C110" s="31"/>
      <c r="D110" s="8" t="s">
        <v>112</v>
      </c>
      <c r="E110" s="9"/>
      <c r="F110" s="9"/>
      <c r="G110" s="9">
        <f t="shared" si="1"/>
        <v>0</v>
      </c>
    </row>
    <row r="111" spans="2:7">
      <c r="B111" s="31"/>
      <c r="C111" s="31"/>
      <c r="D111" s="8" t="s">
        <v>113</v>
      </c>
      <c r="E111" s="9"/>
      <c r="F111" s="9"/>
      <c r="G111" s="9">
        <f t="shared" si="1"/>
        <v>0</v>
      </c>
    </row>
    <row r="112" spans="2:7">
      <c r="B112" s="31"/>
      <c r="C112" s="31"/>
      <c r="D112" s="8" t="s">
        <v>114</v>
      </c>
      <c r="E112" s="9"/>
      <c r="F112" s="9"/>
      <c r="G112" s="9">
        <f t="shared" si="1"/>
        <v>0</v>
      </c>
    </row>
    <row r="113" spans="2:7">
      <c r="B113" s="31"/>
      <c r="C113" s="31"/>
      <c r="D113" s="8" t="s">
        <v>115</v>
      </c>
      <c r="E113" s="9"/>
      <c r="F113" s="9"/>
      <c r="G113" s="9">
        <f t="shared" si="1"/>
        <v>0</v>
      </c>
    </row>
    <row r="114" spans="2:7">
      <c r="B114" s="31"/>
      <c r="C114" s="31"/>
      <c r="D114" s="8" t="s">
        <v>116</v>
      </c>
      <c r="E114" s="9"/>
      <c r="F114" s="9"/>
      <c r="G114" s="9">
        <f t="shared" si="1"/>
        <v>0</v>
      </c>
    </row>
    <row r="115" spans="2:7">
      <c r="B115" s="31"/>
      <c r="C115" s="31"/>
      <c r="D115" s="8" t="s">
        <v>117</v>
      </c>
      <c r="E115" s="9">
        <f>+E116+E117</f>
        <v>0</v>
      </c>
      <c r="F115" s="9">
        <f>+F116+F117</f>
        <v>0</v>
      </c>
      <c r="G115" s="9">
        <f t="shared" si="1"/>
        <v>0</v>
      </c>
    </row>
    <row r="116" spans="2:7">
      <c r="B116" s="31"/>
      <c r="C116" s="31"/>
      <c r="D116" s="8" t="s">
        <v>118</v>
      </c>
      <c r="E116" s="9"/>
      <c r="F116" s="9"/>
      <c r="G116" s="9">
        <f t="shared" si="1"/>
        <v>0</v>
      </c>
    </row>
    <row r="117" spans="2:7">
      <c r="B117" s="31"/>
      <c r="C117" s="31"/>
      <c r="D117" s="8" t="s">
        <v>119</v>
      </c>
      <c r="E117" s="9"/>
      <c r="F117" s="9"/>
      <c r="G117" s="9">
        <f t="shared" si="1"/>
        <v>0</v>
      </c>
    </row>
    <row r="118" spans="2:7">
      <c r="B118" s="31"/>
      <c r="C118" s="32"/>
      <c r="D118" s="10" t="s">
        <v>120</v>
      </c>
      <c r="E118" s="11">
        <f>+E95+E99+E102+E103+E108+E111+E112+E113+E114+E115</f>
        <v>0</v>
      </c>
      <c r="F118" s="11">
        <f>+F95+F99+F102+F103+F108+F111+F112+F113+F114+F115</f>
        <v>0</v>
      </c>
      <c r="G118" s="11">
        <f t="shared" si="1"/>
        <v>0</v>
      </c>
    </row>
    <row r="119" spans="2:7">
      <c r="B119" s="31"/>
      <c r="C119" s="30" t="s">
        <v>27</v>
      </c>
      <c r="D119" s="8" t="s">
        <v>121</v>
      </c>
      <c r="E119" s="9"/>
      <c r="F119" s="9"/>
      <c r="G119" s="9">
        <f t="shared" si="1"/>
        <v>0</v>
      </c>
    </row>
    <row r="120" spans="2:7">
      <c r="B120" s="31"/>
      <c r="C120" s="31"/>
      <c r="D120" s="8" t="s">
        <v>122</v>
      </c>
      <c r="E120" s="9"/>
      <c r="F120" s="9"/>
      <c r="G120" s="9">
        <f t="shared" si="1"/>
        <v>0</v>
      </c>
    </row>
    <row r="121" spans="2:7">
      <c r="B121" s="31"/>
      <c r="C121" s="31"/>
      <c r="D121" s="8" t="s">
        <v>123</v>
      </c>
      <c r="E121" s="9">
        <f>+E122+E123+E124+E125</f>
        <v>0</v>
      </c>
      <c r="F121" s="9">
        <f>+F122+F123+F124+F125</f>
        <v>0</v>
      </c>
      <c r="G121" s="9">
        <f t="shared" si="1"/>
        <v>0</v>
      </c>
    </row>
    <row r="122" spans="2:7">
      <c r="B122" s="31"/>
      <c r="C122" s="31"/>
      <c r="D122" s="8" t="s">
        <v>124</v>
      </c>
      <c r="E122" s="9"/>
      <c r="F122" s="9"/>
      <c r="G122" s="9">
        <f t="shared" si="1"/>
        <v>0</v>
      </c>
    </row>
    <row r="123" spans="2:7">
      <c r="B123" s="31"/>
      <c r="C123" s="31"/>
      <c r="D123" s="8" t="s">
        <v>125</v>
      </c>
      <c r="E123" s="9"/>
      <c r="F123" s="9"/>
      <c r="G123" s="9">
        <f t="shared" si="1"/>
        <v>0</v>
      </c>
    </row>
    <row r="124" spans="2:7">
      <c r="B124" s="31"/>
      <c r="C124" s="31"/>
      <c r="D124" s="8" t="s">
        <v>126</v>
      </c>
      <c r="E124" s="9"/>
      <c r="F124" s="9"/>
      <c r="G124" s="9">
        <f t="shared" si="1"/>
        <v>0</v>
      </c>
    </row>
    <row r="125" spans="2:7">
      <c r="B125" s="31"/>
      <c r="C125" s="31"/>
      <c r="D125" s="8" t="s">
        <v>127</v>
      </c>
      <c r="E125" s="9"/>
      <c r="F125" s="9"/>
      <c r="G125" s="9">
        <f t="shared" si="1"/>
        <v>0</v>
      </c>
    </row>
    <row r="126" spans="2:7">
      <c r="B126" s="31"/>
      <c r="C126" s="31"/>
      <c r="D126" s="8" t="s">
        <v>128</v>
      </c>
      <c r="E126" s="9"/>
      <c r="F126" s="9"/>
      <c r="G126" s="9">
        <f t="shared" si="1"/>
        <v>0</v>
      </c>
    </row>
    <row r="127" spans="2:7">
      <c r="B127" s="31"/>
      <c r="C127" s="31"/>
      <c r="D127" s="8" t="s">
        <v>129</v>
      </c>
      <c r="E127" s="9"/>
      <c r="F127" s="9">
        <v>694000</v>
      </c>
      <c r="G127" s="9">
        <f t="shared" si="1"/>
        <v>-694000</v>
      </c>
    </row>
    <row r="128" spans="2:7">
      <c r="B128" s="31"/>
      <c r="C128" s="31"/>
      <c r="D128" s="8" t="s">
        <v>130</v>
      </c>
      <c r="E128" s="9"/>
      <c r="F128" s="9"/>
      <c r="G128" s="9">
        <f t="shared" si="1"/>
        <v>0</v>
      </c>
    </row>
    <row r="129" spans="2:7">
      <c r="B129" s="31"/>
      <c r="C129" s="31"/>
      <c r="D129" s="8" t="s">
        <v>131</v>
      </c>
      <c r="E129" s="9"/>
      <c r="F129" s="9"/>
      <c r="G129" s="9">
        <f t="shared" si="1"/>
        <v>0</v>
      </c>
    </row>
    <row r="130" spans="2:7">
      <c r="B130" s="31"/>
      <c r="C130" s="31"/>
      <c r="D130" s="8" t="s">
        <v>132</v>
      </c>
      <c r="E130" s="9">
        <v>19200000</v>
      </c>
      <c r="F130" s="9">
        <v>15140000</v>
      </c>
      <c r="G130" s="9">
        <f t="shared" si="1"/>
        <v>4060000</v>
      </c>
    </row>
    <row r="131" spans="2:7">
      <c r="B131" s="31"/>
      <c r="C131" s="31"/>
      <c r="D131" s="8" t="s">
        <v>133</v>
      </c>
      <c r="E131" s="9"/>
      <c r="F131" s="9"/>
      <c r="G131" s="9">
        <f t="shared" si="1"/>
        <v>0</v>
      </c>
    </row>
    <row r="132" spans="2:7">
      <c r="B132" s="31"/>
      <c r="C132" s="31"/>
      <c r="D132" s="8" t="s">
        <v>134</v>
      </c>
      <c r="E132" s="9"/>
      <c r="F132" s="9"/>
      <c r="G132" s="9">
        <f t="shared" si="1"/>
        <v>0</v>
      </c>
    </row>
    <row r="133" spans="2:7">
      <c r="B133" s="31"/>
      <c r="C133" s="31"/>
      <c r="D133" s="8" t="s">
        <v>135</v>
      </c>
      <c r="E133" s="9"/>
      <c r="F133" s="9"/>
      <c r="G133" s="9">
        <f t="shared" si="1"/>
        <v>0</v>
      </c>
    </row>
    <row r="134" spans="2:7">
      <c r="B134" s="31"/>
      <c r="C134" s="32"/>
      <c r="D134" s="10" t="s">
        <v>136</v>
      </c>
      <c r="E134" s="11">
        <f>+E119+E120+E121+E126+E127+E128+E129+E130+E131+E132+E133</f>
        <v>19200000</v>
      </c>
      <c r="F134" s="11">
        <f>+F119+F120+F121+F126+F127+F128+F129+F130+F131+F132+F133</f>
        <v>15834000</v>
      </c>
      <c r="G134" s="11">
        <f t="shared" si="1"/>
        <v>3366000</v>
      </c>
    </row>
    <row r="135" spans="2:7">
      <c r="B135" s="32"/>
      <c r="C135" s="18" t="s">
        <v>137</v>
      </c>
      <c r="D135" s="19"/>
      <c r="E135" s="20">
        <f xml:space="preserve"> +E118 - E134</f>
        <v>-19200000</v>
      </c>
      <c r="F135" s="20">
        <f xml:space="preserve"> +F118 - F134</f>
        <v>-15834000</v>
      </c>
      <c r="G135" s="20">
        <f t="shared" ref="G135:G148" si="2">E135-F135</f>
        <v>-3366000</v>
      </c>
    </row>
    <row r="136" spans="2:7">
      <c r="B136" s="12" t="s">
        <v>138</v>
      </c>
      <c r="C136" s="21"/>
      <c r="D136" s="22"/>
      <c r="E136" s="23">
        <f xml:space="preserve"> +E94 +E135</f>
        <v>-1807054</v>
      </c>
      <c r="F136" s="23">
        <f xml:space="preserve"> +F94 +F135</f>
        <v>-906279</v>
      </c>
      <c r="G136" s="23">
        <f t="shared" si="2"/>
        <v>-900775</v>
      </c>
    </row>
    <row r="137" spans="2:7">
      <c r="B137" s="33" t="s">
        <v>139</v>
      </c>
      <c r="C137" s="21" t="s">
        <v>140</v>
      </c>
      <c r="D137" s="22"/>
      <c r="E137" s="23">
        <v>-8700506</v>
      </c>
      <c r="F137" s="23">
        <v>-7094227</v>
      </c>
      <c r="G137" s="23">
        <f t="shared" si="2"/>
        <v>-1606279</v>
      </c>
    </row>
    <row r="138" spans="2:7">
      <c r="B138" s="34"/>
      <c r="C138" s="21" t="s">
        <v>141</v>
      </c>
      <c r="D138" s="22"/>
      <c r="E138" s="23">
        <f xml:space="preserve"> +E136 +E137</f>
        <v>-10507560</v>
      </c>
      <c r="F138" s="23">
        <f xml:space="preserve"> +F136 +F137</f>
        <v>-8000506</v>
      </c>
      <c r="G138" s="23">
        <f t="shared" si="2"/>
        <v>-2507054</v>
      </c>
    </row>
    <row r="139" spans="2:7">
      <c r="B139" s="34"/>
      <c r="C139" s="21" t="s">
        <v>142</v>
      </c>
      <c r="D139" s="22"/>
      <c r="E139" s="23"/>
      <c r="F139" s="23"/>
      <c r="G139" s="23">
        <f t="shared" si="2"/>
        <v>0</v>
      </c>
    </row>
    <row r="140" spans="2:7">
      <c r="B140" s="34"/>
      <c r="C140" s="21" t="s">
        <v>143</v>
      </c>
      <c r="D140" s="22"/>
      <c r="E140" s="23">
        <f>+E141+E142+E143</f>
        <v>0</v>
      </c>
      <c r="F140" s="23">
        <f>+F141+F142+F143</f>
        <v>300000</v>
      </c>
      <c r="G140" s="23">
        <f t="shared" si="2"/>
        <v>-300000</v>
      </c>
    </row>
    <row r="141" spans="2:7">
      <c r="B141" s="34"/>
      <c r="C141" s="24" t="s">
        <v>144</v>
      </c>
      <c r="D141" s="19"/>
      <c r="E141" s="20"/>
      <c r="F141" s="20">
        <v>300000</v>
      </c>
      <c r="G141" s="20">
        <f t="shared" si="2"/>
        <v>-300000</v>
      </c>
    </row>
    <row r="142" spans="2:7">
      <c r="B142" s="34"/>
      <c r="C142" s="24" t="s">
        <v>145</v>
      </c>
      <c r="D142" s="19"/>
      <c r="E142" s="20"/>
      <c r="F142" s="20"/>
      <c r="G142" s="20">
        <f t="shared" si="2"/>
        <v>0</v>
      </c>
    </row>
    <row r="143" spans="2:7">
      <c r="B143" s="34"/>
      <c r="C143" s="24" t="s">
        <v>146</v>
      </c>
      <c r="D143" s="19"/>
      <c r="E143" s="20"/>
      <c r="F143" s="20"/>
      <c r="G143" s="20">
        <f t="shared" si="2"/>
        <v>0</v>
      </c>
    </row>
    <row r="144" spans="2:7">
      <c r="B144" s="34"/>
      <c r="C144" s="21" t="s">
        <v>147</v>
      </c>
      <c r="D144" s="22"/>
      <c r="E144" s="23">
        <f>+E145+E146+E147</f>
        <v>0</v>
      </c>
      <c r="F144" s="23">
        <f>+F145+F146+F147</f>
        <v>1000000</v>
      </c>
      <c r="G144" s="23">
        <f t="shared" si="2"/>
        <v>-1000000</v>
      </c>
    </row>
    <row r="145" spans="2:7">
      <c r="B145" s="34"/>
      <c r="C145" s="24" t="s">
        <v>148</v>
      </c>
      <c r="D145" s="19"/>
      <c r="E145" s="20"/>
      <c r="F145" s="20">
        <v>1000000</v>
      </c>
      <c r="G145" s="20">
        <f t="shared" si="2"/>
        <v>-1000000</v>
      </c>
    </row>
    <row r="146" spans="2:7">
      <c r="B146" s="34"/>
      <c r="C146" s="24" t="s">
        <v>149</v>
      </c>
      <c r="D146" s="19"/>
      <c r="E146" s="20"/>
      <c r="F146" s="20"/>
      <c r="G146" s="20">
        <f t="shared" si="2"/>
        <v>0</v>
      </c>
    </row>
    <row r="147" spans="2:7">
      <c r="B147" s="34"/>
      <c r="C147" s="24" t="s">
        <v>150</v>
      </c>
      <c r="D147" s="19"/>
      <c r="E147" s="20"/>
      <c r="F147" s="20"/>
      <c r="G147" s="20">
        <f t="shared" si="2"/>
        <v>0</v>
      </c>
    </row>
    <row r="148" spans="2:7">
      <c r="B148" s="35"/>
      <c r="C148" s="21" t="s">
        <v>151</v>
      </c>
      <c r="D148" s="22"/>
      <c r="E148" s="23">
        <f xml:space="preserve"> +E138 +E139 +E140 - E144</f>
        <v>-10507560</v>
      </c>
      <c r="F148" s="23">
        <f xml:space="preserve"> +F138 +F139 +F140 - F144</f>
        <v>-8700506</v>
      </c>
      <c r="G148" s="23">
        <f t="shared" si="2"/>
        <v>-1807054</v>
      </c>
    </row>
  </sheetData>
  <mergeCells count="13">
    <mergeCell ref="B137:B148"/>
    <mergeCell ref="B81:B93"/>
    <mergeCell ref="C81:C86"/>
    <mergeCell ref="C87:C92"/>
    <mergeCell ref="B95:B135"/>
    <mergeCell ref="C95:C118"/>
    <mergeCell ref="C119:C134"/>
    <mergeCell ref="B2:G2"/>
    <mergeCell ref="B3:G3"/>
    <mergeCell ref="B5:D5"/>
    <mergeCell ref="B6:B80"/>
    <mergeCell ref="C6:C22"/>
    <mergeCell ref="C23:C79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第二号第一様式</vt:lpstr>
      <vt:lpstr>第二号第三様式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  <vt:lpstr>ラポールみなみ</vt:lpstr>
      <vt:lpstr>ラポール・フレンズ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ラポール・フレンズ!Print_Titles</vt:lpstr>
      <vt:lpstr>ラポールあおい!Print_Titles</vt:lpstr>
      <vt:lpstr>ラポールたけみ!Print_Titles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2022-06-23T05:47:47Z</dcterms:created>
  <dcterms:modified xsi:type="dcterms:W3CDTF">2022-07-01T01:44:26Z</dcterms:modified>
</cp:coreProperties>
</file>