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法人本部掲示板\最新掲示板\決算書\2022R4年度\"/>
    </mc:Choice>
  </mc:AlternateContent>
  <xr:revisionPtr revIDLastSave="0" documentId="13_ncr:1_{CB81B18D-D173-425B-AF68-0E134F0416B9}" xr6:coauthVersionLast="47" xr6:coauthVersionMax="47" xr10:uidLastSave="{00000000-0000-0000-0000-000000000000}"/>
  <bookViews>
    <workbookView xWindow="390" yWindow="195" windowWidth="13245" windowHeight="15285" activeTab="1" xr2:uid="{AA10A8A2-108C-434F-B861-751AA30F4E4C}"/>
  </bookViews>
  <sheets>
    <sheet name="第一号第一様式" sheetId="14" r:id="rId1"/>
    <sheet name="第一号第三様式" sheetId="15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  <sheet name="ラポールみなみ" sheetId="11" r:id="rId13"/>
    <sheet name="ラポール・フレンズ" sheetId="12" r:id="rId14"/>
    <sheet name="ラポールぽけっと" sheetId="13" r:id="rId15"/>
  </sheets>
  <definedNames>
    <definedName name="_xlnm.Print_Titles" localSheetId="11">チャイム!$1:$5</definedName>
    <definedName name="_xlnm.Print_Titles" localSheetId="10">ラポール・タスカ!$1:$5</definedName>
    <definedName name="_xlnm.Print_Titles" localSheetId="9">ラポール・チャクラ!$1:$5</definedName>
    <definedName name="_xlnm.Print_Titles" localSheetId="8">ラポール・ファーム!$1:$5</definedName>
    <definedName name="_xlnm.Print_Titles" localSheetId="13">ラポール・フレンズ!$1:$5</definedName>
    <definedName name="_xlnm.Print_Titles" localSheetId="6">ラポールあおい!$1:$5</definedName>
    <definedName name="_xlnm.Print_Titles" localSheetId="5">ラポールたけみ!$1:$5</definedName>
    <definedName name="_xlnm.Print_Titles" localSheetId="14">ラポールぽけっと!$1:$5</definedName>
    <definedName name="_xlnm.Print_Titles" localSheetId="12">ラポールみなみ!$1:$5</definedName>
    <definedName name="_xlnm.Print_Titles" localSheetId="3">ラポール安倍川!$1:$5</definedName>
    <definedName name="_xlnm.Print_Titles" localSheetId="4">ラポール古庄!$1:$5</definedName>
    <definedName name="_xlnm.Print_Titles" localSheetId="7">ラポール川原!$1:$5</definedName>
    <definedName name="_xlnm.Print_Titles" localSheetId="2">法人本部!$1:$5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15" l="1"/>
  <c r="T64" i="15" s="1"/>
  <c r="S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R61" i="15" s="1"/>
  <c r="T61" i="15" s="1"/>
  <c r="R60" i="15"/>
  <c r="T60" i="15" s="1"/>
  <c r="R59" i="15"/>
  <c r="T59" i="15" s="1"/>
  <c r="R58" i="15"/>
  <c r="T58" i="15" s="1"/>
  <c r="R57" i="15"/>
  <c r="T57" i="15" s="1"/>
  <c r="R56" i="15"/>
  <c r="T56" i="15" s="1"/>
  <c r="R55" i="15"/>
  <c r="T55" i="15" s="1"/>
  <c r="R54" i="15"/>
  <c r="T54" i="15" s="1"/>
  <c r="R53" i="15"/>
  <c r="T53" i="15" s="1"/>
  <c r="R52" i="15"/>
  <c r="T52" i="15" s="1"/>
  <c r="R51" i="15"/>
  <c r="T51" i="15" s="1"/>
  <c r="R50" i="15"/>
  <c r="T50" i="15" s="1"/>
  <c r="R49" i="15"/>
  <c r="T49" i="15" s="1"/>
  <c r="S48" i="15"/>
  <c r="S62" i="15" s="1"/>
  <c r="Q48" i="15"/>
  <c r="Q62" i="15" s="1"/>
  <c r="P48" i="15"/>
  <c r="P62" i="15" s="1"/>
  <c r="O48" i="15"/>
  <c r="O62" i="15" s="1"/>
  <c r="N48" i="15"/>
  <c r="N62" i="15" s="1"/>
  <c r="M48" i="15"/>
  <c r="M62" i="15" s="1"/>
  <c r="L48" i="15"/>
  <c r="L62" i="15" s="1"/>
  <c r="K48" i="15"/>
  <c r="K62" i="15" s="1"/>
  <c r="J48" i="15"/>
  <c r="J62" i="15" s="1"/>
  <c r="I48" i="15"/>
  <c r="I62" i="15" s="1"/>
  <c r="H48" i="15"/>
  <c r="H62" i="15" s="1"/>
  <c r="G48" i="15"/>
  <c r="G62" i="15" s="1"/>
  <c r="F48" i="15"/>
  <c r="F62" i="15" s="1"/>
  <c r="E48" i="15"/>
  <c r="R48" i="15" s="1"/>
  <c r="T48" i="15" s="1"/>
  <c r="R47" i="15"/>
  <c r="T47" i="15" s="1"/>
  <c r="R46" i="15"/>
  <c r="T46" i="15" s="1"/>
  <c r="R45" i="15"/>
  <c r="T45" i="15" s="1"/>
  <c r="R44" i="15"/>
  <c r="T44" i="15" s="1"/>
  <c r="R43" i="15"/>
  <c r="T43" i="15" s="1"/>
  <c r="R42" i="15"/>
  <c r="T42" i="15" s="1"/>
  <c r="R41" i="15"/>
  <c r="T41" i="15" s="1"/>
  <c r="R40" i="15"/>
  <c r="T40" i="15" s="1"/>
  <c r="R39" i="15"/>
  <c r="T39" i="15" s="1"/>
  <c r="R38" i="15"/>
  <c r="T38" i="15" s="1"/>
  <c r="R37" i="15"/>
  <c r="T37" i="15" s="1"/>
  <c r="R36" i="15"/>
  <c r="T36" i="15" s="1"/>
  <c r="S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R34" i="15" s="1"/>
  <c r="T34" i="15" s="1"/>
  <c r="R33" i="15"/>
  <c r="T33" i="15" s="1"/>
  <c r="R32" i="15"/>
  <c r="T32" i="15" s="1"/>
  <c r="R31" i="15"/>
  <c r="T31" i="15" s="1"/>
  <c r="R30" i="15"/>
  <c r="T30" i="15" s="1"/>
  <c r="R29" i="15"/>
  <c r="T29" i="15" s="1"/>
  <c r="R28" i="15"/>
  <c r="T28" i="15" s="1"/>
  <c r="S27" i="15"/>
  <c r="S35" i="15" s="1"/>
  <c r="Q27" i="15"/>
  <c r="Q35" i="15" s="1"/>
  <c r="P27" i="15"/>
  <c r="P35" i="15" s="1"/>
  <c r="O27" i="15"/>
  <c r="O35" i="15" s="1"/>
  <c r="N27" i="15"/>
  <c r="N35" i="15" s="1"/>
  <c r="M27" i="15"/>
  <c r="M35" i="15" s="1"/>
  <c r="L27" i="15"/>
  <c r="L35" i="15" s="1"/>
  <c r="K27" i="15"/>
  <c r="K35" i="15" s="1"/>
  <c r="J27" i="15"/>
  <c r="J35" i="15" s="1"/>
  <c r="I27" i="15"/>
  <c r="I35" i="15" s="1"/>
  <c r="H27" i="15"/>
  <c r="H35" i="15" s="1"/>
  <c r="G27" i="15"/>
  <c r="G35" i="15" s="1"/>
  <c r="F27" i="15"/>
  <c r="F35" i="15" s="1"/>
  <c r="E27" i="15"/>
  <c r="R27" i="15" s="1"/>
  <c r="T27" i="15" s="1"/>
  <c r="T35" i="15" s="1"/>
  <c r="R26" i="15"/>
  <c r="T26" i="15" s="1"/>
  <c r="R25" i="15"/>
  <c r="T25" i="15" s="1"/>
  <c r="R24" i="15"/>
  <c r="T24" i="15" s="1"/>
  <c r="R23" i="15"/>
  <c r="T23" i="15" s="1"/>
  <c r="R22" i="15"/>
  <c r="T22" i="15" s="1"/>
  <c r="R21" i="15"/>
  <c r="T21" i="15" s="1"/>
  <c r="S19" i="15"/>
  <c r="S20" i="15" s="1"/>
  <c r="Q19" i="15"/>
  <c r="P19" i="15"/>
  <c r="O19" i="15"/>
  <c r="O20" i="15" s="1"/>
  <c r="N19" i="15"/>
  <c r="M19" i="15"/>
  <c r="L19" i="15"/>
  <c r="K19" i="15"/>
  <c r="K20" i="15" s="1"/>
  <c r="J19" i="15"/>
  <c r="I19" i="15"/>
  <c r="H19" i="15"/>
  <c r="G19" i="15"/>
  <c r="G20" i="15" s="1"/>
  <c r="F19" i="15"/>
  <c r="E19" i="15"/>
  <c r="R19" i="15" s="1"/>
  <c r="T19" i="15" s="1"/>
  <c r="R18" i="15"/>
  <c r="T18" i="15" s="1"/>
  <c r="R17" i="15"/>
  <c r="T17" i="15" s="1"/>
  <c r="R16" i="15"/>
  <c r="T16" i="15" s="1"/>
  <c r="R15" i="15"/>
  <c r="T15" i="15" s="1"/>
  <c r="R14" i="15"/>
  <c r="T14" i="15" s="1"/>
  <c r="S13" i="15"/>
  <c r="Q13" i="15"/>
  <c r="Q20" i="15" s="1"/>
  <c r="P13" i="15"/>
  <c r="P20" i="15" s="1"/>
  <c r="O13" i="15"/>
  <c r="N13" i="15"/>
  <c r="N20" i="15" s="1"/>
  <c r="M13" i="15"/>
  <c r="M20" i="15" s="1"/>
  <c r="L13" i="15"/>
  <c r="L20" i="15" s="1"/>
  <c r="K13" i="15"/>
  <c r="J13" i="15"/>
  <c r="J20" i="15" s="1"/>
  <c r="I13" i="15"/>
  <c r="I20" i="15" s="1"/>
  <c r="H13" i="15"/>
  <c r="H20" i="15" s="1"/>
  <c r="G13" i="15"/>
  <c r="F13" i="15"/>
  <c r="F20" i="15" s="1"/>
  <c r="E13" i="15"/>
  <c r="E20" i="15" s="1"/>
  <c r="R12" i="15"/>
  <c r="T12" i="15" s="1"/>
  <c r="R11" i="15"/>
  <c r="T11" i="15" s="1"/>
  <c r="R10" i="15"/>
  <c r="T10" i="15" s="1"/>
  <c r="R9" i="15"/>
  <c r="T9" i="15" s="1"/>
  <c r="R8" i="15"/>
  <c r="T8" i="15" s="1"/>
  <c r="G54" i="14"/>
  <c r="G51" i="14"/>
  <c r="G49" i="14"/>
  <c r="F49" i="14"/>
  <c r="E49" i="14"/>
  <c r="G48" i="14"/>
  <c r="G47" i="14"/>
  <c r="G46" i="14"/>
  <c r="G45" i="14"/>
  <c r="G44" i="14"/>
  <c r="G43" i="14"/>
  <c r="F42" i="14"/>
  <c r="F50" i="14" s="1"/>
  <c r="E42" i="14"/>
  <c r="G42" i="14" s="1"/>
  <c r="G41" i="14"/>
  <c r="G40" i="14"/>
  <c r="G39" i="14"/>
  <c r="G38" i="14"/>
  <c r="G37" i="14"/>
  <c r="G36" i="14"/>
  <c r="F34" i="14"/>
  <c r="E34" i="14"/>
  <c r="G34" i="14" s="1"/>
  <c r="G33" i="14"/>
  <c r="G32" i="14"/>
  <c r="G31" i="14"/>
  <c r="G30" i="14"/>
  <c r="G29" i="14"/>
  <c r="G28" i="14"/>
  <c r="F27" i="14"/>
  <c r="F35" i="14" s="1"/>
  <c r="E27" i="14"/>
  <c r="G27" i="14" s="1"/>
  <c r="G26" i="14"/>
  <c r="G25" i="14"/>
  <c r="G24" i="14"/>
  <c r="G23" i="14"/>
  <c r="G22" i="14"/>
  <c r="G21" i="14"/>
  <c r="F20" i="14"/>
  <c r="F19" i="14"/>
  <c r="E19" i="14"/>
  <c r="G19" i="14" s="1"/>
  <c r="G18" i="14"/>
  <c r="G17" i="14"/>
  <c r="G16" i="14"/>
  <c r="G15" i="14"/>
  <c r="G14" i="14"/>
  <c r="F13" i="14"/>
  <c r="E13" i="14"/>
  <c r="E20" i="14" s="1"/>
  <c r="G12" i="14"/>
  <c r="G11" i="14"/>
  <c r="G10" i="14"/>
  <c r="G9" i="14"/>
  <c r="G8" i="14"/>
  <c r="G143" i="13"/>
  <c r="G140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F125" i="13"/>
  <c r="E125" i="13"/>
  <c r="E138" i="13" s="1"/>
  <c r="G124" i="13"/>
  <c r="G123" i="13"/>
  <c r="G122" i="13"/>
  <c r="G121" i="13"/>
  <c r="F120" i="13"/>
  <c r="E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F107" i="13"/>
  <c r="E107" i="13"/>
  <c r="G107" i="13" s="1"/>
  <c r="G106" i="13"/>
  <c r="G105" i="13"/>
  <c r="G104" i="13"/>
  <c r="G103" i="13"/>
  <c r="F101" i="13"/>
  <c r="G100" i="13"/>
  <c r="G99" i="13"/>
  <c r="G98" i="13"/>
  <c r="G97" i="13"/>
  <c r="G96" i="13"/>
  <c r="G95" i="13"/>
  <c r="G94" i="13"/>
  <c r="G93" i="13"/>
  <c r="F92" i="13"/>
  <c r="E92" i="13"/>
  <c r="G91" i="13"/>
  <c r="G90" i="13"/>
  <c r="F89" i="13"/>
  <c r="F102" i="13" s="1"/>
  <c r="G88" i="13"/>
  <c r="G87" i="13"/>
  <c r="G86" i="13"/>
  <c r="G85" i="13"/>
  <c r="F84" i="13"/>
  <c r="E84" i="13"/>
  <c r="G84" i="13" s="1"/>
  <c r="G83" i="13"/>
  <c r="G82" i="13"/>
  <c r="G81" i="13"/>
  <c r="G80" i="13"/>
  <c r="F79" i="13"/>
  <c r="E79" i="13"/>
  <c r="G79" i="13" s="1"/>
  <c r="G78" i="13"/>
  <c r="G77" i="13"/>
  <c r="F76" i="13"/>
  <c r="E76" i="13"/>
  <c r="G73" i="13"/>
  <c r="G72" i="13"/>
  <c r="G71" i="13"/>
  <c r="F70" i="13"/>
  <c r="F69" i="13" s="1"/>
  <c r="E70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F47" i="13"/>
  <c r="E47" i="13"/>
  <c r="G47" i="13" s="1"/>
  <c r="G46" i="13"/>
  <c r="G45" i="13"/>
  <c r="G44" i="13"/>
  <c r="G43" i="13"/>
  <c r="G42" i="13"/>
  <c r="G41" i="13"/>
  <c r="G40" i="13"/>
  <c r="G39" i="13"/>
  <c r="G38" i="13"/>
  <c r="G37" i="13"/>
  <c r="G36" i="13"/>
  <c r="F35" i="13"/>
  <c r="G35" i="13" s="1"/>
  <c r="E35" i="13"/>
  <c r="G34" i="13"/>
  <c r="G33" i="13"/>
  <c r="G32" i="13"/>
  <c r="G31" i="13"/>
  <c r="G30" i="13"/>
  <c r="G29" i="13"/>
  <c r="G28" i="13"/>
  <c r="F28" i="13"/>
  <c r="F74" i="13" s="1"/>
  <c r="E28" i="13"/>
  <c r="F27" i="13"/>
  <c r="F75" i="13" s="1"/>
  <c r="G26" i="13"/>
  <c r="G25" i="13"/>
  <c r="G24" i="13"/>
  <c r="F23" i="13"/>
  <c r="E23" i="13"/>
  <c r="G23" i="13" s="1"/>
  <c r="G22" i="13"/>
  <c r="G21" i="13"/>
  <c r="G20" i="13"/>
  <c r="G19" i="13"/>
  <c r="G18" i="13"/>
  <c r="F17" i="13"/>
  <c r="E17" i="13"/>
  <c r="G17" i="13" s="1"/>
  <c r="G16" i="13"/>
  <c r="G15" i="13"/>
  <c r="F14" i="13"/>
  <c r="E14" i="13"/>
  <c r="G14" i="13" s="1"/>
  <c r="G13" i="13"/>
  <c r="G12" i="13"/>
  <c r="G11" i="13"/>
  <c r="G10" i="13"/>
  <c r="F9" i="13"/>
  <c r="F8" i="13" s="1"/>
  <c r="E9" i="13"/>
  <c r="G9" i="13" s="1"/>
  <c r="G7" i="13"/>
  <c r="G6" i="13"/>
  <c r="F6" i="13"/>
  <c r="E6" i="13"/>
  <c r="G143" i="12"/>
  <c r="G140" i="12"/>
  <c r="F138" i="12"/>
  <c r="E138" i="12"/>
  <c r="G138" i="12" s="1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F125" i="12"/>
  <c r="E125" i="12"/>
  <c r="G125" i="12" s="1"/>
  <c r="G124" i="12"/>
  <c r="G123" i="12"/>
  <c r="G122" i="12"/>
  <c r="G121" i="12"/>
  <c r="E120" i="12"/>
  <c r="E139" i="12" s="1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F107" i="12"/>
  <c r="E107" i="12"/>
  <c r="G106" i="12"/>
  <c r="G105" i="12"/>
  <c r="G104" i="12"/>
  <c r="G103" i="12"/>
  <c r="F101" i="12"/>
  <c r="G100" i="12"/>
  <c r="G99" i="12"/>
  <c r="G98" i="12"/>
  <c r="G97" i="12"/>
  <c r="G96" i="12"/>
  <c r="G95" i="12"/>
  <c r="G94" i="12"/>
  <c r="G93" i="12"/>
  <c r="G92" i="12"/>
  <c r="F92" i="12"/>
  <c r="E92" i="12"/>
  <c r="E101" i="12" s="1"/>
  <c r="G101" i="12" s="1"/>
  <c r="G91" i="12"/>
  <c r="G90" i="12"/>
  <c r="G88" i="12"/>
  <c r="G87" i="12"/>
  <c r="G86" i="12"/>
  <c r="G85" i="12"/>
  <c r="G84" i="12"/>
  <c r="F84" i="12"/>
  <c r="E84" i="12"/>
  <c r="G83" i="12"/>
  <c r="G82" i="12"/>
  <c r="G81" i="12"/>
  <c r="G80" i="12"/>
  <c r="F79" i="12"/>
  <c r="E79" i="12"/>
  <c r="G78" i="12"/>
  <c r="G77" i="12"/>
  <c r="G76" i="12"/>
  <c r="F76" i="12"/>
  <c r="E76" i="12"/>
  <c r="E89" i="12" s="1"/>
  <c r="E74" i="12"/>
  <c r="G73" i="12"/>
  <c r="G72" i="12"/>
  <c r="G71" i="12"/>
  <c r="G70" i="12"/>
  <c r="F70" i="12"/>
  <c r="E70" i="12"/>
  <c r="E69" i="12" s="1"/>
  <c r="G69" i="12" s="1"/>
  <c r="F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F47" i="12"/>
  <c r="G47" i="12" s="1"/>
  <c r="E47" i="12"/>
  <c r="G46" i="12"/>
  <c r="G45" i="12"/>
  <c r="G44" i="12"/>
  <c r="G43" i="12"/>
  <c r="G42" i="12"/>
  <c r="G41" i="12"/>
  <c r="G40" i="12"/>
  <c r="G39" i="12"/>
  <c r="G38" i="12"/>
  <c r="G37" i="12"/>
  <c r="G36" i="12"/>
  <c r="F35" i="12"/>
  <c r="E35" i="12"/>
  <c r="G35" i="12" s="1"/>
  <c r="G34" i="12"/>
  <c r="G33" i="12"/>
  <c r="G32" i="12"/>
  <c r="G31" i="12"/>
  <c r="G30" i="12"/>
  <c r="G29" i="12"/>
  <c r="F28" i="12"/>
  <c r="E28" i="12"/>
  <c r="G28" i="12" s="1"/>
  <c r="G26" i="12"/>
  <c r="G25" i="12"/>
  <c r="G24" i="12"/>
  <c r="F23" i="12"/>
  <c r="G23" i="12" s="1"/>
  <c r="E23" i="12"/>
  <c r="G22" i="12"/>
  <c r="G21" i="12"/>
  <c r="G20" i="12"/>
  <c r="G19" i="12"/>
  <c r="G18" i="12"/>
  <c r="F17" i="12"/>
  <c r="G17" i="12" s="1"/>
  <c r="E17" i="12"/>
  <c r="G16" i="12"/>
  <c r="G15" i="12"/>
  <c r="G14" i="12"/>
  <c r="F14" i="12"/>
  <c r="E14" i="12"/>
  <c r="G13" i="12"/>
  <c r="G12" i="12"/>
  <c r="G11" i="12"/>
  <c r="G10" i="12"/>
  <c r="F9" i="12"/>
  <c r="E9" i="12"/>
  <c r="E8" i="12"/>
  <c r="G7" i="12"/>
  <c r="F6" i="12"/>
  <c r="E6" i="12"/>
  <c r="G143" i="11"/>
  <c r="G140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F125" i="11"/>
  <c r="E125" i="11"/>
  <c r="E138" i="11" s="1"/>
  <c r="G124" i="11"/>
  <c r="G123" i="11"/>
  <c r="G122" i="11"/>
  <c r="G121" i="11"/>
  <c r="E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F107" i="11"/>
  <c r="F120" i="11" s="1"/>
  <c r="E107" i="11"/>
  <c r="G107" i="11" s="1"/>
  <c r="G106" i="11"/>
  <c r="G105" i="11"/>
  <c r="G104" i="11"/>
  <c r="G103" i="11"/>
  <c r="F101" i="11"/>
  <c r="G100" i="11"/>
  <c r="G99" i="11"/>
  <c r="G98" i="11"/>
  <c r="G97" i="11"/>
  <c r="G96" i="11"/>
  <c r="G95" i="11"/>
  <c r="G94" i="11"/>
  <c r="G93" i="11"/>
  <c r="F92" i="11"/>
  <c r="E92" i="11"/>
  <c r="G91" i="11"/>
  <c r="G90" i="11"/>
  <c r="F89" i="11"/>
  <c r="F102" i="11" s="1"/>
  <c r="G88" i="11"/>
  <c r="G87" i="11"/>
  <c r="G86" i="11"/>
  <c r="G85" i="11"/>
  <c r="F84" i="11"/>
  <c r="E84" i="11"/>
  <c r="G84" i="11" s="1"/>
  <c r="G83" i="11"/>
  <c r="G82" i="11"/>
  <c r="G81" i="11"/>
  <c r="G80" i="11"/>
  <c r="F79" i="11"/>
  <c r="E79" i="11"/>
  <c r="G79" i="11" s="1"/>
  <c r="G78" i="11"/>
  <c r="G77" i="11"/>
  <c r="F76" i="11"/>
  <c r="E76" i="11"/>
  <c r="G73" i="11"/>
  <c r="G72" i="11"/>
  <c r="G71" i="11"/>
  <c r="F70" i="11"/>
  <c r="F69" i="11" s="1"/>
  <c r="E70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F47" i="11"/>
  <c r="E47" i="11"/>
  <c r="G47" i="11" s="1"/>
  <c r="G46" i="11"/>
  <c r="G45" i="11"/>
  <c r="G44" i="11"/>
  <c r="G43" i="11"/>
  <c r="G42" i="11"/>
  <c r="G41" i="11"/>
  <c r="G40" i="11"/>
  <c r="G39" i="11"/>
  <c r="G38" i="11"/>
  <c r="G37" i="11"/>
  <c r="G36" i="11"/>
  <c r="F35" i="11"/>
  <c r="G35" i="11" s="1"/>
  <c r="E35" i="11"/>
  <c r="G34" i="11"/>
  <c r="G33" i="11"/>
  <c r="G32" i="11"/>
  <c r="G31" i="11"/>
  <c r="G30" i="11"/>
  <c r="G29" i="11"/>
  <c r="G28" i="11"/>
  <c r="F28" i="11"/>
  <c r="E28" i="11"/>
  <c r="F27" i="11"/>
  <c r="G26" i="11"/>
  <c r="G25" i="11"/>
  <c r="G24" i="11"/>
  <c r="G23" i="11"/>
  <c r="F23" i="11"/>
  <c r="E23" i="11"/>
  <c r="G22" i="11"/>
  <c r="G21" i="11"/>
  <c r="G20" i="11"/>
  <c r="G19" i="11"/>
  <c r="G18" i="11"/>
  <c r="G17" i="11"/>
  <c r="F17" i="11"/>
  <c r="E17" i="11"/>
  <c r="G16" i="11"/>
  <c r="G15" i="11"/>
  <c r="F14" i="11"/>
  <c r="E14" i="11"/>
  <c r="G14" i="11" s="1"/>
  <c r="G13" i="11"/>
  <c r="G12" i="11"/>
  <c r="G11" i="11"/>
  <c r="G10" i="11"/>
  <c r="G9" i="11"/>
  <c r="F9" i="11"/>
  <c r="E9" i="11"/>
  <c r="E8" i="11" s="1"/>
  <c r="G8" i="11" s="1"/>
  <c r="F8" i="11"/>
  <c r="G7" i="11"/>
  <c r="G6" i="11"/>
  <c r="F6" i="11"/>
  <c r="E6" i="11"/>
  <c r="G143" i="10"/>
  <c r="G140" i="10"/>
  <c r="F139" i="10"/>
  <c r="E138" i="10"/>
  <c r="G138" i="10" s="1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F125" i="10"/>
  <c r="F138" i="10" s="1"/>
  <c r="E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F107" i="10"/>
  <c r="F120" i="10" s="1"/>
  <c r="E107" i="10"/>
  <c r="E120" i="10" s="1"/>
  <c r="E139" i="10" s="1"/>
  <c r="G106" i="10"/>
  <c r="G105" i="10"/>
  <c r="G104" i="10"/>
  <c r="G103" i="10"/>
  <c r="E102" i="10"/>
  <c r="G100" i="10"/>
  <c r="G99" i="10"/>
  <c r="G98" i="10"/>
  <c r="G97" i="10"/>
  <c r="G96" i="10"/>
  <c r="G95" i="10"/>
  <c r="G94" i="10"/>
  <c r="G93" i="10"/>
  <c r="G92" i="10"/>
  <c r="F92" i="10"/>
  <c r="F101" i="10" s="1"/>
  <c r="E92" i="10"/>
  <c r="E101" i="10" s="1"/>
  <c r="G101" i="10" s="1"/>
  <c r="G91" i="10"/>
  <c r="G90" i="10"/>
  <c r="G88" i="10"/>
  <c r="G87" i="10"/>
  <c r="G86" i="10"/>
  <c r="G85" i="10"/>
  <c r="G84" i="10"/>
  <c r="F84" i="10"/>
  <c r="E84" i="10"/>
  <c r="G83" i="10"/>
  <c r="G82" i="10"/>
  <c r="G81" i="10"/>
  <c r="G80" i="10"/>
  <c r="F79" i="10"/>
  <c r="E79" i="10"/>
  <c r="G78" i="10"/>
  <c r="G77" i="10"/>
  <c r="G76" i="10"/>
  <c r="F76" i="10"/>
  <c r="E76" i="10"/>
  <c r="E89" i="10" s="1"/>
  <c r="E74" i="10"/>
  <c r="G73" i="10"/>
  <c r="G72" i="10"/>
  <c r="G71" i="10"/>
  <c r="G70" i="10"/>
  <c r="F70" i="10"/>
  <c r="E70" i="10"/>
  <c r="F69" i="10"/>
  <c r="E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F47" i="10"/>
  <c r="E47" i="10"/>
  <c r="G47" i="10" s="1"/>
  <c r="G46" i="10"/>
  <c r="G45" i="10"/>
  <c r="G44" i="10"/>
  <c r="G43" i="10"/>
  <c r="G42" i="10"/>
  <c r="G41" i="10"/>
  <c r="G40" i="10"/>
  <c r="G39" i="10"/>
  <c r="G38" i="10"/>
  <c r="G37" i="10"/>
  <c r="G36" i="10"/>
  <c r="G35" i="10"/>
  <c r="F35" i="10"/>
  <c r="E35" i="10"/>
  <c r="G34" i="10"/>
  <c r="G33" i="10"/>
  <c r="G32" i="10"/>
  <c r="G31" i="10"/>
  <c r="G30" i="10"/>
  <c r="G29" i="10"/>
  <c r="F28" i="10"/>
  <c r="E28" i="10"/>
  <c r="G28" i="10" s="1"/>
  <c r="G26" i="10"/>
  <c r="G25" i="10"/>
  <c r="G24" i="10"/>
  <c r="F23" i="10"/>
  <c r="E23" i="10"/>
  <c r="G23" i="10" s="1"/>
  <c r="G22" i="10"/>
  <c r="G21" i="10"/>
  <c r="G20" i="10"/>
  <c r="G19" i="10"/>
  <c r="G18" i="10"/>
  <c r="F17" i="10"/>
  <c r="E17" i="10"/>
  <c r="G16" i="10"/>
  <c r="G15" i="10"/>
  <c r="G14" i="10"/>
  <c r="F14" i="10"/>
  <c r="E14" i="10"/>
  <c r="G13" i="10"/>
  <c r="G12" i="10"/>
  <c r="G11" i="10"/>
  <c r="G10" i="10"/>
  <c r="F9" i="10"/>
  <c r="F8" i="10" s="1"/>
  <c r="E9" i="10"/>
  <c r="E8" i="10"/>
  <c r="G7" i="10"/>
  <c r="F6" i="10"/>
  <c r="F27" i="10" s="1"/>
  <c r="E6" i="10"/>
  <c r="G143" i="9"/>
  <c r="G140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F125" i="9"/>
  <c r="F138" i="9" s="1"/>
  <c r="E125" i="9"/>
  <c r="E138" i="9" s="1"/>
  <c r="G124" i="9"/>
  <c r="G123" i="9"/>
  <c r="G122" i="9"/>
  <c r="G121" i="9"/>
  <c r="E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F107" i="9"/>
  <c r="F120" i="9" s="1"/>
  <c r="F139" i="9" s="1"/>
  <c r="E107" i="9"/>
  <c r="G107" i="9" s="1"/>
  <c r="G106" i="9"/>
  <c r="G105" i="9"/>
  <c r="G104" i="9"/>
  <c r="G103" i="9"/>
  <c r="F101" i="9"/>
  <c r="G100" i="9"/>
  <c r="G99" i="9"/>
  <c r="G98" i="9"/>
  <c r="G97" i="9"/>
  <c r="G96" i="9"/>
  <c r="G95" i="9"/>
  <c r="G94" i="9"/>
  <c r="G93" i="9"/>
  <c r="F92" i="9"/>
  <c r="E92" i="9"/>
  <c r="G91" i="9"/>
  <c r="G90" i="9"/>
  <c r="F89" i="9"/>
  <c r="F102" i="9" s="1"/>
  <c r="G88" i="9"/>
  <c r="G87" i="9"/>
  <c r="G86" i="9"/>
  <c r="G85" i="9"/>
  <c r="F84" i="9"/>
  <c r="E84" i="9"/>
  <c r="G84" i="9" s="1"/>
  <c r="G83" i="9"/>
  <c r="G82" i="9"/>
  <c r="G81" i="9"/>
  <c r="G80" i="9"/>
  <c r="F79" i="9"/>
  <c r="E79" i="9"/>
  <c r="G79" i="9" s="1"/>
  <c r="G78" i="9"/>
  <c r="G77" i="9"/>
  <c r="F76" i="9"/>
  <c r="E76" i="9"/>
  <c r="G73" i="9"/>
  <c r="G72" i="9"/>
  <c r="G71" i="9"/>
  <c r="F70" i="9"/>
  <c r="F69" i="9" s="1"/>
  <c r="E70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F47" i="9"/>
  <c r="E47" i="9"/>
  <c r="G47" i="9" s="1"/>
  <c r="G46" i="9"/>
  <c r="G45" i="9"/>
  <c r="G44" i="9"/>
  <c r="G43" i="9"/>
  <c r="G42" i="9"/>
  <c r="G41" i="9"/>
  <c r="G40" i="9"/>
  <c r="G39" i="9"/>
  <c r="G38" i="9"/>
  <c r="G37" i="9"/>
  <c r="G36" i="9"/>
  <c r="F35" i="9"/>
  <c r="G35" i="9" s="1"/>
  <c r="E35" i="9"/>
  <c r="G34" i="9"/>
  <c r="G33" i="9"/>
  <c r="G32" i="9"/>
  <c r="G31" i="9"/>
  <c r="G30" i="9"/>
  <c r="G29" i="9"/>
  <c r="G28" i="9"/>
  <c r="F28" i="9"/>
  <c r="E28" i="9"/>
  <c r="F27" i="9"/>
  <c r="G26" i="9"/>
  <c r="G25" i="9"/>
  <c r="G24" i="9"/>
  <c r="F23" i="9"/>
  <c r="G23" i="9" s="1"/>
  <c r="E23" i="9"/>
  <c r="G22" i="9"/>
  <c r="G21" i="9"/>
  <c r="G20" i="9"/>
  <c r="G19" i="9"/>
  <c r="G18" i="9"/>
  <c r="F17" i="9"/>
  <c r="G17" i="9" s="1"/>
  <c r="E17" i="9"/>
  <c r="G16" i="9"/>
  <c r="G15" i="9"/>
  <c r="F14" i="9"/>
  <c r="E14" i="9"/>
  <c r="G13" i="9"/>
  <c r="G12" i="9"/>
  <c r="G11" i="9"/>
  <c r="G10" i="9"/>
  <c r="F9" i="9"/>
  <c r="F8" i="9" s="1"/>
  <c r="E9" i="9"/>
  <c r="G9" i="9" s="1"/>
  <c r="G7" i="9"/>
  <c r="G6" i="9"/>
  <c r="F6" i="9"/>
  <c r="E6" i="9"/>
  <c r="G143" i="8"/>
  <c r="G140" i="8"/>
  <c r="E138" i="8"/>
  <c r="G138" i="8" s="1"/>
  <c r="G137" i="8"/>
  <c r="G136" i="8"/>
  <c r="G135" i="8"/>
  <c r="G134" i="8"/>
  <c r="G133" i="8"/>
  <c r="G132" i="8"/>
  <c r="G131" i="8"/>
  <c r="G130" i="8"/>
  <c r="G129" i="8"/>
  <c r="G128" i="8"/>
  <c r="G127" i="8"/>
  <c r="G126" i="8"/>
  <c r="F125" i="8"/>
  <c r="F138" i="8" s="1"/>
  <c r="E125" i="8"/>
  <c r="G125" i="8" s="1"/>
  <c r="G124" i="8"/>
  <c r="G123" i="8"/>
  <c r="G122" i="8"/>
  <c r="G121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F107" i="8"/>
  <c r="E107" i="8"/>
  <c r="E120" i="8" s="1"/>
  <c r="G106" i="8"/>
  <c r="G105" i="8"/>
  <c r="G104" i="8"/>
  <c r="G103" i="8"/>
  <c r="E102" i="8"/>
  <c r="G100" i="8"/>
  <c r="G99" i="8"/>
  <c r="G98" i="8"/>
  <c r="G97" i="8"/>
  <c r="G96" i="8"/>
  <c r="G95" i="8"/>
  <c r="G94" i="8"/>
  <c r="G93" i="8"/>
  <c r="G92" i="8"/>
  <c r="F92" i="8"/>
  <c r="F101" i="8" s="1"/>
  <c r="E92" i="8"/>
  <c r="E101" i="8" s="1"/>
  <c r="G91" i="8"/>
  <c r="G90" i="8"/>
  <c r="G88" i="8"/>
  <c r="G87" i="8"/>
  <c r="G86" i="8"/>
  <c r="G85" i="8"/>
  <c r="G84" i="8"/>
  <c r="F84" i="8"/>
  <c r="E84" i="8"/>
  <c r="G83" i="8"/>
  <c r="G82" i="8"/>
  <c r="G81" i="8"/>
  <c r="G80" i="8"/>
  <c r="F79" i="8"/>
  <c r="G79" i="8" s="1"/>
  <c r="E79" i="8"/>
  <c r="G78" i="8"/>
  <c r="G77" i="8"/>
  <c r="G76" i="8"/>
  <c r="F76" i="8"/>
  <c r="E76" i="8"/>
  <c r="E89" i="8" s="1"/>
  <c r="E74" i="8"/>
  <c r="G73" i="8"/>
  <c r="G72" i="8"/>
  <c r="G71" i="8"/>
  <c r="G70" i="8"/>
  <c r="F70" i="8"/>
  <c r="E70" i="8"/>
  <c r="E69" i="8" s="1"/>
  <c r="F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F47" i="8"/>
  <c r="E47" i="8"/>
  <c r="G46" i="8"/>
  <c r="G45" i="8"/>
  <c r="G44" i="8"/>
  <c r="G43" i="8"/>
  <c r="G42" i="8"/>
  <c r="G41" i="8"/>
  <c r="G40" i="8"/>
  <c r="G39" i="8"/>
  <c r="G38" i="8"/>
  <c r="G37" i="8"/>
  <c r="G36" i="8"/>
  <c r="F35" i="8"/>
  <c r="G35" i="8" s="1"/>
  <c r="E35" i="8"/>
  <c r="G34" i="8"/>
  <c r="G33" i="8"/>
  <c r="G32" i="8"/>
  <c r="G31" i="8"/>
  <c r="G30" i="8"/>
  <c r="G29" i="8"/>
  <c r="F28" i="8"/>
  <c r="E28" i="8"/>
  <c r="G28" i="8" s="1"/>
  <c r="G26" i="8"/>
  <c r="G25" i="8"/>
  <c r="G24" i="8"/>
  <c r="F23" i="8"/>
  <c r="E23" i="8"/>
  <c r="G23" i="8" s="1"/>
  <c r="G22" i="8"/>
  <c r="G21" i="8"/>
  <c r="G20" i="8"/>
  <c r="G19" i="8"/>
  <c r="G18" i="8"/>
  <c r="F17" i="8"/>
  <c r="E17" i="8"/>
  <c r="G17" i="8" s="1"/>
  <c r="G16" i="8"/>
  <c r="G15" i="8"/>
  <c r="G14" i="8"/>
  <c r="F14" i="8"/>
  <c r="E14" i="8"/>
  <c r="G13" i="8"/>
  <c r="G12" i="8"/>
  <c r="G11" i="8"/>
  <c r="G10" i="8"/>
  <c r="F9" i="8"/>
  <c r="F8" i="8" s="1"/>
  <c r="E9" i="8"/>
  <c r="E8" i="8"/>
  <c r="G8" i="8" s="1"/>
  <c r="G7" i="8"/>
  <c r="F6" i="8"/>
  <c r="E6" i="8"/>
  <c r="G143" i="7"/>
  <c r="G140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F125" i="7"/>
  <c r="F138" i="7" s="1"/>
  <c r="E125" i="7"/>
  <c r="E138" i="7" s="1"/>
  <c r="G124" i="7"/>
  <c r="G123" i="7"/>
  <c r="G122" i="7"/>
  <c r="G121" i="7"/>
  <c r="F120" i="7"/>
  <c r="F139" i="7" s="1"/>
  <c r="E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F107" i="7"/>
  <c r="E107" i="7"/>
  <c r="G106" i="7"/>
  <c r="G105" i="7"/>
  <c r="G104" i="7"/>
  <c r="G103" i="7"/>
  <c r="F101" i="7"/>
  <c r="G100" i="7"/>
  <c r="G99" i="7"/>
  <c r="G98" i="7"/>
  <c r="G97" i="7"/>
  <c r="G96" i="7"/>
  <c r="G95" i="7"/>
  <c r="G94" i="7"/>
  <c r="G93" i="7"/>
  <c r="F92" i="7"/>
  <c r="E92" i="7"/>
  <c r="G91" i="7"/>
  <c r="G90" i="7"/>
  <c r="F89" i="7"/>
  <c r="F102" i="7" s="1"/>
  <c r="G88" i="7"/>
  <c r="G87" i="7"/>
  <c r="G86" i="7"/>
  <c r="G85" i="7"/>
  <c r="F84" i="7"/>
  <c r="E84" i="7"/>
  <c r="G84" i="7" s="1"/>
  <c r="G83" i="7"/>
  <c r="G82" i="7"/>
  <c r="G81" i="7"/>
  <c r="G80" i="7"/>
  <c r="G79" i="7"/>
  <c r="F79" i="7"/>
  <c r="E79" i="7"/>
  <c r="G78" i="7"/>
  <c r="G77" i="7"/>
  <c r="F76" i="7"/>
  <c r="E76" i="7"/>
  <c r="G73" i="7"/>
  <c r="G72" i="7"/>
  <c r="G71" i="7"/>
  <c r="F70" i="7"/>
  <c r="F69" i="7" s="1"/>
  <c r="E70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F47" i="7"/>
  <c r="E47" i="7"/>
  <c r="G47" i="7" s="1"/>
  <c r="G46" i="7"/>
  <c r="G45" i="7"/>
  <c r="G44" i="7"/>
  <c r="G43" i="7"/>
  <c r="G42" i="7"/>
  <c r="G41" i="7"/>
  <c r="G40" i="7"/>
  <c r="G39" i="7"/>
  <c r="G38" i="7"/>
  <c r="G37" i="7"/>
  <c r="G36" i="7"/>
  <c r="F35" i="7"/>
  <c r="E35" i="7"/>
  <c r="G34" i="7"/>
  <c r="G33" i="7"/>
  <c r="G32" i="7"/>
  <c r="G31" i="7"/>
  <c r="G30" i="7"/>
  <c r="G29" i="7"/>
  <c r="G28" i="7"/>
  <c r="F28" i="7"/>
  <c r="E28" i="7"/>
  <c r="F27" i="7"/>
  <c r="G26" i="7"/>
  <c r="G25" i="7"/>
  <c r="G24" i="7"/>
  <c r="G23" i="7"/>
  <c r="F23" i="7"/>
  <c r="E23" i="7"/>
  <c r="G22" i="7"/>
  <c r="G21" i="7"/>
  <c r="G20" i="7"/>
  <c r="G19" i="7"/>
  <c r="G18" i="7"/>
  <c r="G17" i="7"/>
  <c r="F17" i="7"/>
  <c r="E17" i="7"/>
  <c r="G16" i="7"/>
  <c r="G15" i="7"/>
  <c r="F14" i="7"/>
  <c r="E14" i="7"/>
  <c r="G14" i="7" s="1"/>
  <c r="G13" i="7"/>
  <c r="G12" i="7"/>
  <c r="G11" i="7"/>
  <c r="G10" i="7"/>
  <c r="G9" i="7"/>
  <c r="F9" i="7"/>
  <c r="E9" i="7"/>
  <c r="E8" i="7" s="1"/>
  <c r="E27" i="7" s="1"/>
  <c r="F8" i="7"/>
  <c r="G7" i="7"/>
  <c r="G6" i="7"/>
  <c r="F6" i="7"/>
  <c r="E6" i="7"/>
  <c r="G143" i="6"/>
  <c r="G140" i="6"/>
  <c r="F138" i="6"/>
  <c r="E138" i="6"/>
  <c r="G138" i="6" s="1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F125" i="6"/>
  <c r="E125" i="6"/>
  <c r="G124" i="6"/>
  <c r="G123" i="6"/>
  <c r="G122" i="6"/>
  <c r="G121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F107" i="6"/>
  <c r="F120" i="6" s="1"/>
  <c r="F139" i="6" s="1"/>
  <c r="E107" i="6"/>
  <c r="E120" i="6" s="1"/>
  <c r="E139" i="6" s="1"/>
  <c r="G106" i="6"/>
  <c r="G105" i="6"/>
  <c r="G104" i="6"/>
  <c r="G103" i="6"/>
  <c r="E102" i="6"/>
  <c r="G102" i="6" s="1"/>
  <c r="E101" i="6"/>
  <c r="G100" i="6"/>
  <c r="G99" i="6"/>
  <c r="G98" i="6"/>
  <c r="G97" i="6"/>
  <c r="G96" i="6"/>
  <c r="G95" i="6"/>
  <c r="G94" i="6"/>
  <c r="G93" i="6"/>
  <c r="G92" i="6"/>
  <c r="F92" i="6"/>
  <c r="F101" i="6" s="1"/>
  <c r="G101" i="6" s="1"/>
  <c r="E92" i="6"/>
  <c r="G91" i="6"/>
  <c r="G90" i="6"/>
  <c r="G88" i="6"/>
  <c r="G87" i="6"/>
  <c r="G86" i="6"/>
  <c r="G85" i="6"/>
  <c r="G84" i="6"/>
  <c r="F84" i="6"/>
  <c r="E84" i="6"/>
  <c r="G83" i="6"/>
  <c r="G82" i="6"/>
  <c r="G81" i="6"/>
  <c r="G80" i="6"/>
  <c r="F79" i="6"/>
  <c r="E79" i="6"/>
  <c r="E89" i="6" s="1"/>
  <c r="G78" i="6"/>
  <c r="G77" i="6"/>
  <c r="G76" i="6"/>
  <c r="F76" i="6"/>
  <c r="F89" i="6" s="1"/>
  <c r="F102" i="6" s="1"/>
  <c r="E76" i="6"/>
  <c r="G73" i="6"/>
  <c r="G72" i="6"/>
  <c r="G71" i="6"/>
  <c r="G70" i="6"/>
  <c r="F70" i="6"/>
  <c r="E70" i="6"/>
  <c r="F69" i="6"/>
  <c r="E69" i="6"/>
  <c r="G69" i="6" s="1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F47" i="6"/>
  <c r="E47" i="6"/>
  <c r="G46" i="6"/>
  <c r="G45" i="6"/>
  <c r="G44" i="6"/>
  <c r="G43" i="6"/>
  <c r="G42" i="6"/>
  <c r="G41" i="6"/>
  <c r="G40" i="6"/>
  <c r="G39" i="6"/>
  <c r="G38" i="6"/>
  <c r="G37" i="6"/>
  <c r="G36" i="6"/>
  <c r="G35" i="6"/>
  <c r="F35" i="6"/>
  <c r="E35" i="6"/>
  <c r="G34" i="6"/>
  <c r="G33" i="6"/>
  <c r="G32" i="6"/>
  <c r="G31" i="6"/>
  <c r="G30" i="6"/>
  <c r="G29" i="6"/>
  <c r="F28" i="6"/>
  <c r="E28" i="6"/>
  <c r="G28" i="6" s="1"/>
  <c r="G26" i="6"/>
  <c r="G25" i="6"/>
  <c r="G24" i="6"/>
  <c r="F23" i="6"/>
  <c r="E23" i="6"/>
  <c r="G23" i="6" s="1"/>
  <c r="G22" i="6"/>
  <c r="G21" i="6"/>
  <c r="G20" i="6"/>
  <c r="G19" i="6"/>
  <c r="G18" i="6"/>
  <c r="F17" i="6"/>
  <c r="E17" i="6"/>
  <c r="G17" i="6" s="1"/>
  <c r="G16" i="6"/>
  <c r="G15" i="6"/>
  <c r="G14" i="6"/>
  <c r="F14" i="6"/>
  <c r="E14" i="6"/>
  <c r="G13" i="6"/>
  <c r="G12" i="6"/>
  <c r="G11" i="6"/>
  <c r="G10" i="6"/>
  <c r="F9" i="6"/>
  <c r="E9" i="6"/>
  <c r="G9" i="6" s="1"/>
  <c r="E8" i="6"/>
  <c r="G7" i="6"/>
  <c r="F6" i="6"/>
  <c r="E6" i="6"/>
  <c r="G143" i="5"/>
  <c r="G140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F125" i="5"/>
  <c r="F138" i="5" s="1"/>
  <c r="E125" i="5"/>
  <c r="E138" i="5" s="1"/>
  <c r="G138" i="5" s="1"/>
  <c r="G124" i="5"/>
  <c r="G123" i="5"/>
  <c r="G122" i="5"/>
  <c r="G121" i="5"/>
  <c r="F120" i="5"/>
  <c r="F139" i="5" s="1"/>
  <c r="E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F107" i="5"/>
  <c r="E107" i="5"/>
  <c r="G106" i="5"/>
  <c r="G105" i="5"/>
  <c r="G104" i="5"/>
  <c r="G103" i="5"/>
  <c r="F101" i="5"/>
  <c r="G100" i="5"/>
  <c r="G99" i="5"/>
  <c r="G98" i="5"/>
  <c r="G97" i="5"/>
  <c r="G96" i="5"/>
  <c r="G95" i="5"/>
  <c r="G94" i="5"/>
  <c r="G93" i="5"/>
  <c r="F92" i="5"/>
  <c r="E92" i="5"/>
  <c r="G91" i="5"/>
  <c r="G90" i="5"/>
  <c r="F89" i="5"/>
  <c r="F102" i="5" s="1"/>
  <c r="G88" i="5"/>
  <c r="G87" i="5"/>
  <c r="G86" i="5"/>
  <c r="G85" i="5"/>
  <c r="F84" i="5"/>
  <c r="E84" i="5"/>
  <c r="G84" i="5" s="1"/>
  <c r="G83" i="5"/>
  <c r="G82" i="5"/>
  <c r="G81" i="5"/>
  <c r="G80" i="5"/>
  <c r="G79" i="5"/>
  <c r="F79" i="5"/>
  <c r="E79" i="5"/>
  <c r="G78" i="5"/>
  <c r="G77" i="5"/>
  <c r="F76" i="5"/>
  <c r="E76" i="5"/>
  <c r="G73" i="5"/>
  <c r="G72" i="5"/>
  <c r="G71" i="5"/>
  <c r="F70" i="5"/>
  <c r="F69" i="5" s="1"/>
  <c r="E70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F47" i="5"/>
  <c r="E47" i="5"/>
  <c r="G46" i="5"/>
  <c r="G45" i="5"/>
  <c r="G44" i="5"/>
  <c r="G43" i="5"/>
  <c r="G42" i="5"/>
  <c r="G41" i="5"/>
  <c r="G40" i="5"/>
  <c r="G39" i="5"/>
  <c r="G38" i="5"/>
  <c r="G37" i="5"/>
  <c r="G36" i="5"/>
  <c r="F35" i="5"/>
  <c r="E35" i="5"/>
  <c r="G35" i="5" s="1"/>
  <c r="G34" i="5"/>
  <c r="G33" i="5"/>
  <c r="G32" i="5"/>
  <c r="G31" i="5"/>
  <c r="G30" i="5"/>
  <c r="G29" i="5"/>
  <c r="G28" i="5"/>
  <c r="F28" i="5"/>
  <c r="F74" i="5" s="1"/>
  <c r="E28" i="5"/>
  <c r="F27" i="5"/>
  <c r="G26" i="5"/>
  <c r="G25" i="5"/>
  <c r="G24" i="5"/>
  <c r="G23" i="5"/>
  <c r="F23" i="5"/>
  <c r="E23" i="5"/>
  <c r="G22" i="5"/>
  <c r="G21" i="5"/>
  <c r="G20" i="5"/>
  <c r="G19" i="5"/>
  <c r="G18" i="5"/>
  <c r="G17" i="5"/>
  <c r="F17" i="5"/>
  <c r="E17" i="5"/>
  <c r="G16" i="5"/>
  <c r="G15" i="5"/>
  <c r="F14" i="5"/>
  <c r="E14" i="5"/>
  <c r="G14" i="5" s="1"/>
  <c r="G13" i="5"/>
  <c r="G12" i="5"/>
  <c r="G11" i="5"/>
  <c r="G10" i="5"/>
  <c r="G9" i="5"/>
  <c r="F9" i="5"/>
  <c r="E9" i="5"/>
  <c r="F8" i="5"/>
  <c r="G7" i="5"/>
  <c r="G6" i="5"/>
  <c r="F6" i="5"/>
  <c r="E6" i="5"/>
  <c r="G143" i="4"/>
  <c r="G140" i="4"/>
  <c r="E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5" i="4"/>
  <c r="F138" i="4" s="1"/>
  <c r="E125" i="4"/>
  <c r="G124" i="4"/>
  <c r="G123" i="4"/>
  <c r="G122" i="4"/>
  <c r="G121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F107" i="4"/>
  <c r="F120" i="4" s="1"/>
  <c r="F139" i="4" s="1"/>
  <c r="E107" i="4"/>
  <c r="E120" i="4" s="1"/>
  <c r="E139" i="4" s="1"/>
  <c r="G106" i="4"/>
  <c r="G105" i="4"/>
  <c r="G104" i="4"/>
  <c r="G103" i="4"/>
  <c r="G100" i="4"/>
  <c r="G99" i="4"/>
  <c r="G98" i="4"/>
  <c r="G97" i="4"/>
  <c r="G96" i="4"/>
  <c r="G95" i="4"/>
  <c r="G94" i="4"/>
  <c r="G93" i="4"/>
  <c r="G92" i="4"/>
  <c r="F92" i="4"/>
  <c r="F101" i="4" s="1"/>
  <c r="E92" i="4"/>
  <c r="E101" i="4" s="1"/>
  <c r="G101" i="4" s="1"/>
  <c r="G91" i="4"/>
  <c r="G90" i="4"/>
  <c r="G88" i="4"/>
  <c r="G87" i="4"/>
  <c r="G86" i="4"/>
  <c r="G85" i="4"/>
  <c r="G84" i="4"/>
  <c r="F84" i="4"/>
  <c r="E84" i="4"/>
  <c r="G83" i="4"/>
  <c r="G82" i="4"/>
  <c r="G81" i="4"/>
  <c r="G80" i="4"/>
  <c r="F79" i="4"/>
  <c r="E79" i="4"/>
  <c r="G79" i="4" s="1"/>
  <c r="G78" i="4"/>
  <c r="G77" i="4"/>
  <c r="G76" i="4"/>
  <c r="F76" i="4"/>
  <c r="F89" i="4" s="1"/>
  <c r="F102" i="4" s="1"/>
  <c r="E76" i="4"/>
  <c r="E89" i="4" s="1"/>
  <c r="G89" i="4" s="1"/>
  <c r="G73" i="4"/>
  <c r="G72" i="4"/>
  <c r="G71" i="4"/>
  <c r="G70" i="4"/>
  <c r="F70" i="4"/>
  <c r="E70" i="4"/>
  <c r="F69" i="4"/>
  <c r="E69" i="4"/>
  <c r="G69" i="4" s="1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F47" i="4"/>
  <c r="E47" i="4"/>
  <c r="G46" i="4"/>
  <c r="G45" i="4"/>
  <c r="G44" i="4"/>
  <c r="G43" i="4"/>
  <c r="G42" i="4"/>
  <c r="G41" i="4"/>
  <c r="G40" i="4"/>
  <c r="G39" i="4"/>
  <c r="G38" i="4"/>
  <c r="G37" i="4"/>
  <c r="G36" i="4"/>
  <c r="G35" i="4"/>
  <c r="F35" i="4"/>
  <c r="E35" i="4"/>
  <c r="G34" i="4"/>
  <c r="G33" i="4"/>
  <c r="G32" i="4"/>
  <c r="G31" i="4"/>
  <c r="G30" i="4"/>
  <c r="G29" i="4"/>
  <c r="F28" i="4"/>
  <c r="E28" i="4"/>
  <c r="G28" i="4" s="1"/>
  <c r="G26" i="4"/>
  <c r="G25" i="4"/>
  <c r="G24" i="4"/>
  <c r="F23" i="4"/>
  <c r="E23" i="4"/>
  <c r="G23" i="4" s="1"/>
  <c r="G22" i="4"/>
  <c r="G21" i="4"/>
  <c r="G20" i="4"/>
  <c r="G19" i="4"/>
  <c r="G18" i="4"/>
  <c r="F17" i="4"/>
  <c r="E17" i="4"/>
  <c r="G17" i="4" s="1"/>
  <c r="G16" i="4"/>
  <c r="G15" i="4"/>
  <c r="G14" i="4"/>
  <c r="F14" i="4"/>
  <c r="E14" i="4"/>
  <c r="G13" i="4"/>
  <c r="G12" i="4"/>
  <c r="G11" i="4"/>
  <c r="G10" i="4"/>
  <c r="F9" i="4"/>
  <c r="E9" i="4"/>
  <c r="G9" i="4" s="1"/>
  <c r="E8" i="4"/>
  <c r="G7" i="4"/>
  <c r="F6" i="4"/>
  <c r="E6" i="4"/>
  <c r="G143" i="3"/>
  <c r="G140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F125" i="3"/>
  <c r="F138" i="3" s="1"/>
  <c r="E125" i="3"/>
  <c r="E138" i="3" s="1"/>
  <c r="G138" i="3" s="1"/>
  <c r="G124" i="3"/>
  <c r="G123" i="3"/>
  <c r="G122" i="3"/>
  <c r="G121" i="3"/>
  <c r="E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F107" i="3"/>
  <c r="F120" i="3" s="1"/>
  <c r="F139" i="3" s="1"/>
  <c r="E107" i="3"/>
  <c r="G106" i="3"/>
  <c r="G105" i="3"/>
  <c r="G104" i="3"/>
  <c r="G103" i="3"/>
  <c r="F101" i="3"/>
  <c r="E101" i="3"/>
  <c r="G101" i="3" s="1"/>
  <c r="G100" i="3"/>
  <c r="G99" i="3"/>
  <c r="G98" i="3"/>
  <c r="G97" i="3"/>
  <c r="G96" i="3"/>
  <c r="G95" i="3"/>
  <c r="G94" i="3"/>
  <c r="G93" i="3"/>
  <c r="F92" i="3"/>
  <c r="E92" i="3"/>
  <c r="G92" i="3" s="1"/>
  <c r="G91" i="3"/>
  <c r="G90" i="3"/>
  <c r="F89" i="3"/>
  <c r="F102" i="3" s="1"/>
  <c r="G88" i="3"/>
  <c r="G87" i="3"/>
  <c r="G86" i="3"/>
  <c r="G85" i="3"/>
  <c r="F84" i="3"/>
  <c r="E84" i="3"/>
  <c r="G84" i="3" s="1"/>
  <c r="G83" i="3"/>
  <c r="G82" i="3"/>
  <c r="G81" i="3"/>
  <c r="G80" i="3"/>
  <c r="G79" i="3"/>
  <c r="F79" i="3"/>
  <c r="E79" i="3"/>
  <c r="G78" i="3"/>
  <c r="G77" i="3"/>
  <c r="F76" i="3"/>
  <c r="E76" i="3"/>
  <c r="G76" i="3" s="1"/>
  <c r="G73" i="3"/>
  <c r="G72" i="3"/>
  <c r="G71" i="3"/>
  <c r="G70" i="3"/>
  <c r="F70" i="3"/>
  <c r="E70" i="3"/>
  <c r="E69" i="3" s="1"/>
  <c r="G69" i="3" s="1"/>
  <c r="F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F47" i="3"/>
  <c r="G47" i="3" s="1"/>
  <c r="E47" i="3"/>
  <c r="G46" i="3"/>
  <c r="G45" i="3"/>
  <c r="G44" i="3"/>
  <c r="G43" i="3"/>
  <c r="G42" i="3"/>
  <c r="G41" i="3"/>
  <c r="G40" i="3"/>
  <c r="G39" i="3"/>
  <c r="G38" i="3"/>
  <c r="G37" i="3"/>
  <c r="G36" i="3"/>
  <c r="F35" i="3"/>
  <c r="E35" i="3"/>
  <c r="G35" i="3" s="1"/>
  <c r="G34" i="3"/>
  <c r="G33" i="3"/>
  <c r="G32" i="3"/>
  <c r="G31" i="3"/>
  <c r="G30" i="3"/>
  <c r="G29" i="3"/>
  <c r="F28" i="3"/>
  <c r="F74" i="3" s="1"/>
  <c r="E28" i="3"/>
  <c r="G28" i="3" s="1"/>
  <c r="G26" i="3"/>
  <c r="G25" i="3"/>
  <c r="G24" i="3"/>
  <c r="F23" i="3"/>
  <c r="G23" i="3" s="1"/>
  <c r="E23" i="3"/>
  <c r="G22" i="3"/>
  <c r="G21" i="3"/>
  <c r="G20" i="3"/>
  <c r="G19" i="3"/>
  <c r="G18" i="3"/>
  <c r="F17" i="3"/>
  <c r="G17" i="3" s="1"/>
  <c r="E17" i="3"/>
  <c r="G16" i="3"/>
  <c r="G15" i="3"/>
  <c r="G14" i="3"/>
  <c r="F14" i="3"/>
  <c r="E14" i="3"/>
  <c r="G13" i="3"/>
  <c r="G12" i="3"/>
  <c r="G11" i="3"/>
  <c r="G10" i="3"/>
  <c r="F9" i="3"/>
  <c r="G9" i="3" s="1"/>
  <c r="E9" i="3"/>
  <c r="E8" i="3"/>
  <c r="G7" i="3"/>
  <c r="F6" i="3"/>
  <c r="E6" i="3"/>
  <c r="G6" i="3" s="1"/>
  <c r="G143" i="2"/>
  <c r="G140" i="2"/>
  <c r="E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F125" i="2"/>
  <c r="F138" i="2" s="1"/>
  <c r="G138" i="2" s="1"/>
  <c r="E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G114" i="2"/>
  <c r="G113" i="2"/>
  <c r="G112" i="2"/>
  <c r="G111" i="2"/>
  <c r="G110" i="2"/>
  <c r="G109" i="2"/>
  <c r="G108" i="2"/>
  <c r="F107" i="2"/>
  <c r="E107" i="2"/>
  <c r="G107" i="2" s="1"/>
  <c r="G106" i="2"/>
  <c r="G105" i="2"/>
  <c r="G104" i="2"/>
  <c r="G103" i="2"/>
  <c r="F101" i="2"/>
  <c r="G100" i="2"/>
  <c r="G99" i="2"/>
  <c r="G98" i="2"/>
  <c r="G97" i="2"/>
  <c r="G96" i="2"/>
  <c r="G95" i="2"/>
  <c r="G94" i="2"/>
  <c r="G93" i="2"/>
  <c r="F92" i="2"/>
  <c r="E92" i="2"/>
  <c r="E101" i="2" s="1"/>
  <c r="G101" i="2" s="1"/>
  <c r="G91" i="2"/>
  <c r="G90" i="2"/>
  <c r="F89" i="2"/>
  <c r="F102" i="2" s="1"/>
  <c r="G88" i="2"/>
  <c r="G87" i="2"/>
  <c r="G86" i="2"/>
  <c r="G85" i="2"/>
  <c r="F84" i="2"/>
  <c r="E84" i="2"/>
  <c r="G84" i="2" s="1"/>
  <c r="G83" i="2"/>
  <c r="G82" i="2"/>
  <c r="G81" i="2"/>
  <c r="G80" i="2"/>
  <c r="F79" i="2"/>
  <c r="E79" i="2"/>
  <c r="G79" i="2" s="1"/>
  <c r="G78" i="2"/>
  <c r="G77" i="2"/>
  <c r="F76" i="2"/>
  <c r="E76" i="2"/>
  <c r="E89" i="2" s="1"/>
  <c r="G73" i="2"/>
  <c r="G72" i="2"/>
  <c r="G71" i="2"/>
  <c r="F70" i="2"/>
  <c r="F69" i="2" s="1"/>
  <c r="E70" i="2"/>
  <c r="G70" i="2" s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F47" i="2"/>
  <c r="E47" i="2"/>
  <c r="G47" i="2" s="1"/>
  <c r="G46" i="2"/>
  <c r="G45" i="2"/>
  <c r="G44" i="2"/>
  <c r="G43" i="2"/>
  <c r="G42" i="2"/>
  <c r="G41" i="2"/>
  <c r="G40" i="2"/>
  <c r="G39" i="2"/>
  <c r="G38" i="2"/>
  <c r="G37" i="2"/>
  <c r="G36" i="2"/>
  <c r="F35" i="2"/>
  <c r="G35" i="2" s="1"/>
  <c r="E35" i="2"/>
  <c r="G34" i="2"/>
  <c r="G33" i="2"/>
  <c r="G32" i="2"/>
  <c r="G31" i="2"/>
  <c r="G30" i="2"/>
  <c r="G29" i="2"/>
  <c r="G28" i="2"/>
  <c r="F28" i="2"/>
  <c r="F74" i="2" s="1"/>
  <c r="E28" i="2"/>
  <c r="G26" i="2"/>
  <c r="G25" i="2"/>
  <c r="G24" i="2"/>
  <c r="F23" i="2"/>
  <c r="E23" i="2"/>
  <c r="G23" i="2" s="1"/>
  <c r="G22" i="2"/>
  <c r="G21" i="2"/>
  <c r="G20" i="2"/>
  <c r="G19" i="2"/>
  <c r="G18" i="2"/>
  <c r="F17" i="2"/>
  <c r="E17" i="2"/>
  <c r="G17" i="2" s="1"/>
  <c r="G16" i="2"/>
  <c r="G15" i="2"/>
  <c r="F14" i="2"/>
  <c r="E14" i="2"/>
  <c r="G14" i="2" s="1"/>
  <c r="G13" i="2"/>
  <c r="G12" i="2"/>
  <c r="G11" i="2"/>
  <c r="G10" i="2"/>
  <c r="F9" i="2"/>
  <c r="F8" i="2" s="1"/>
  <c r="F27" i="2" s="1"/>
  <c r="E9" i="2"/>
  <c r="G9" i="2" s="1"/>
  <c r="G7" i="2"/>
  <c r="G6" i="2"/>
  <c r="F6" i="2"/>
  <c r="E6" i="2"/>
  <c r="G143" i="1"/>
  <c r="G140" i="1"/>
  <c r="F138" i="1"/>
  <c r="E138" i="1"/>
  <c r="G138" i="1" s="1"/>
  <c r="G137" i="1"/>
  <c r="G136" i="1"/>
  <c r="G135" i="1"/>
  <c r="G134" i="1"/>
  <c r="G133" i="1"/>
  <c r="G132" i="1"/>
  <c r="G131" i="1"/>
  <c r="G130" i="1"/>
  <c r="G129" i="1"/>
  <c r="G128" i="1"/>
  <c r="G127" i="1"/>
  <c r="G126" i="1"/>
  <c r="F125" i="1"/>
  <c r="E125" i="1"/>
  <c r="G125" i="1" s="1"/>
  <c r="G124" i="1"/>
  <c r="G123" i="1"/>
  <c r="G122" i="1"/>
  <c r="G121" i="1"/>
  <c r="E120" i="1"/>
  <c r="E139" i="1" s="1"/>
  <c r="G119" i="1"/>
  <c r="G118" i="1"/>
  <c r="G117" i="1"/>
  <c r="G116" i="1"/>
  <c r="G115" i="1"/>
  <c r="G114" i="1"/>
  <c r="G113" i="1"/>
  <c r="G112" i="1"/>
  <c r="G111" i="1"/>
  <c r="G110" i="1"/>
  <c r="G109" i="1"/>
  <c r="G108" i="1"/>
  <c r="F107" i="1"/>
  <c r="F120" i="1" s="1"/>
  <c r="E107" i="1"/>
  <c r="G106" i="1"/>
  <c r="G105" i="1"/>
  <c r="G104" i="1"/>
  <c r="G103" i="1"/>
  <c r="E102" i="1"/>
  <c r="F101" i="1"/>
  <c r="E101" i="1"/>
  <c r="G101" i="1" s="1"/>
  <c r="G100" i="1"/>
  <c r="G99" i="1"/>
  <c r="G98" i="1"/>
  <c r="G97" i="1"/>
  <c r="G96" i="1"/>
  <c r="G95" i="1"/>
  <c r="G94" i="1"/>
  <c r="G93" i="1"/>
  <c r="G92" i="1"/>
  <c r="F92" i="1"/>
  <c r="E92" i="1"/>
  <c r="G91" i="1"/>
  <c r="G90" i="1"/>
  <c r="E89" i="1"/>
  <c r="G88" i="1"/>
  <c r="G87" i="1"/>
  <c r="G86" i="1"/>
  <c r="G85" i="1"/>
  <c r="G84" i="1"/>
  <c r="F84" i="1"/>
  <c r="E84" i="1"/>
  <c r="G83" i="1"/>
  <c r="G82" i="1"/>
  <c r="G81" i="1"/>
  <c r="G80" i="1"/>
  <c r="F79" i="1"/>
  <c r="F89" i="1" s="1"/>
  <c r="F102" i="1" s="1"/>
  <c r="E79" i="1"/>
  <c r="G78" i="1"/>
  <c r="G77" i="1"/>
  <c r="G76" i="1"/>
  <c r="F76" i="1"/>
  <c r="E76" i="1"/>
  <c r="G73" i="1"/>
  <c r="G72" i="1"/>
  <c r="G71" i="1"/>
  <c r="G70" i="1"/>
  <c r="F70" i="1"/>
  <c r="E70" i="1"/>
  <c r="E69" i="1" s="1"/>
  <c r="G69" i="1" s="1"/>
  <c r="F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F47" i="1"/>
  <c r="G47" i="1" s="1"/>
  <c r="E47" i="1"/>
  <c r="G46" i="1"/>
  <c r="G45" i="1"/>
  <c r="G44" i="1"/>
  <c r="G43" i="1"/>
  <c r="G42" i="1"/>
  <c r="G41" i="1"/>
  <c r="G40" i="1"/>
  <c r="G39" i="1"/>
  <c r="G38" i="1"/>
  <c r="G37" i="1"/>
  <c r="G36" i="1"/>
  <c r="F35" i="1"/>
  <c r="E35" i="1"/>
  <c r="G35" i="1" s="1"/>
  <c r="G34" i="1"/>
  <c r="G33" i="1"/>
  <c r="G32" i="1"/>
  <c r="G31" i="1"/>
  <c r="G30" i="1"/>
  <c r="G29" i="1"/>
  <c r="F28" i="1"/>
  <c r="F74" i="1" s="1"/>
  <c r="E28" i="1"/>
  <c r="G28" i="1" s="1"/>
  <c r="G26" i="1"/>
  <c r="G25" i="1"/>
  <c r="G24" i="1"/>
  <c r="F23" i="1"/>
  <c r="G23" i="1" s="1"/>
  <c r="E23" i="1"/>
  <c r="G22" i="1"/>
  <c r="G21" i="1"/>
  <c r="G20" i="1"/>
  <c r="G19" i="1"/>
  <c r="G18" i="1"/>
  <c r="F17" i="1"/>
  <c r="G17" i="1" s="1"/>
  <c r="E17" i="1"/>
  <c r="G16" i="1"/>
  <c r="G15" i="1"/>
  <c r="G14" i="1"/>
  <c r="F14" i="1"/>
  <c r="E14" i="1"/>
  <c r="G13" i="1"/>
  <c r="G12" i="1"/>
  <c r="G11" i="1"/>
  <c r="G10" i="1"/>
  <c r="F9" i="1"/>
  <c r="G9" i="1" s="1"/>
  <c r="E9" i="1"/>
  <c r="E8" i="1"/>
  <c r="G7" i="1"/>
  <c r="F6" i="1"/>
  <c r="E6" i="1"/>
  <c r="G6" i="1" s="1"/>
  <c r="H63" i="15" l="1"/>
  <c r="H65" i="15" s="1"/>
  <c r="P63" i="15"/>
  <c r="P65" i="15" s="1"/>
  <c r="R20" i="15"/>
  <c r="E63" i="15"/>
  <c r="I63" i="15"/>
  <c r="I65" i="15" s="1"/>
  <c r="M63" i="15"/>
  <c r="M65" i="15" s="1"/>
  <c r="Q63" i="15"/>
  <c r="Q65" i="15" s="1"/>
  <c r="S63" i="15"/>
  <c r="S65" i="15" s="1"/>
  <c r="L63" i="15"/>
  <c r="L65" i="15" s="1"/>
  <c r="F63" i="15"/>
  <c r="F65" i="15" s="1"/>
  <c r="J63" i="15"/>
  <c r="J65" i="15" s="1"/>
  <c r="N63" i="15"/>
  <c r="N65" i="15" s="1"/>
  <c r="G63" i="15"/>
  <c r="G65" i="15" s="1"/>
  <c r="K63" i="15"/>
  <c r="K65" i="15" s="1"/>
  <c r="O63" i="15"/>
  <c r="O65" i="15" s="1"/>
  <c r="T62" i="15"/>
  <c r="R13" i="15"/>
  <c r="T13" i="15" s="1"/>
  <c r="T20" i="15" s="1"/>
  <c r="E35" i="15"/>
  <c r="R35" i="15" s="1"/>
  <c r="E62" i="15"/>
  <c r="R62" i="15" s="1"/>
  <c r="F53" i="14"/>
  <c r="F55" i="14" s="1"/>
  <c r="G20" i="14"/>
  <c r="E35" i="14"/>
  <c r="G35" i="14" s="1"/>
  <c r="E50" i="14"/>
  <c r="G50" i="14" s="1"/>
  <c r="G13" i="14"/>
  <c r="F139" i="1"/>
  <c r="G120" i="1"/>
  <c r="E102" i="2"/>
  <c r="G102" i="2" s="1"/>
  <c r="G89" i="2"/>
  <c r="G139" i="1"/>
  <c r="F75" i="2"/>
  <c r="F139" i="2"/>
  <c r="G89" i="1"/>
  <c r="G102" i="1"/>
  <c r="E74" i="1"/>
  <c r="G74" i="1" s="1"/>
  <c r="E74" i="3"/>
  <c r="G74" i="3" s="1"/>
  <c r="G120" i="3"/>
  <c r="E139" i="3"/>
  <c r="G139" i="3" s="1"/>
  <c r="G139" i="4"/>
  <c r="E89" i="5"/>
  <c r="G76" i="5"/>
  <c r="E101" i="5"/>
  <c r="G101" i="5" s="1"/>
  <c r="G92" i="5"/>
  <c r="G27" i="7"/>
  <c r="G120" i="7"/>
  <c r="E139" i="7"/>
  <c r="G139" i="7" s="1"/>
  <c r="G9" i="12"/>
  <c r="F8" i="12"/>
  <c r="F27" i="12" s="1"/>
  <c r="F75" i="12" s="1"/>
  <c r="F8" i="1"/>
  <c r="F27" i="1" s="1"/>
  <c r="F75" i="1" s="1"/>
  <c r="F142" i="1" s="1"/>
  <c r="F144" i="1" s="1"/>
  <c r="E27" i="1"/>
  <c r="G79" i="1"/>
  <c r="G107" i="1"/>
  <c r="E69" i="2"/>
  <c r="G69" i="2" s="1"/>
  <c r="G125" i="2"/>
  <c r="E139" i="2"/>
  <c r="F8" i="3"/>
  <c r="F27" i="3" s="1"/>
  <c r="F75" i="3" s="1"/>
  <c r="F142" i="3" s="1"/>
  <c r="F144" i="3" s="1"/>
  <c r="E27" i="3"/>
  <c r="G89" i="6"/>
  <c r="G139" i="6"/>
  <c r="E89" i="7"/>
  <c r="G76" i="7"/>
  <c r="E101" i="7"/>
  <c r="G101" i="7" s="1"/>
  <c r="G92" i="7"/>
  <c r="E89" i="9"/>
  <c r="G76" i="9"/>
  <c r="E89" i="11"/>
  <c r="G76" i="11"/>
  <c r="F138" i="13"/>
  <c r="G138" i="13" s="1"/>
  <c r="G125" i="13"/>
  <c r="E8" i="2"/>
  <c r="G8" i="2" s="1"/>
  <c r="G76" i="2"/>
  <c r="G92" i="2"/>
  <c r="G6" i="4"/>
  <c r="E27" i="4"/>
  <c r="F74" i="4"/>
  <c r="E74" i="4"/>
  <c r="G74" i="4" s="1"/>
  <c r="G120" i="4"/>
  <c r="G138" i="4"/>
  <c r="E8" i="5"/>
  <c r="G70" i="5"/>
  <c r="E69" i="5"/>
  <c r="G69" i="5" s="1"/>
  <c r="G6" i="6"/>
  <c r="E27" i="6"/>
  <c r="F74" i="6"/>
  <c r="E74" i="6"/>
  <c r="G74" i="6" s="1"/>
  <c r="G14" i="9"/>
  <c r="E8" i="9"/>
  <c r="G8" i="9" s="1"/>
  <c r="F75" i="9"/>
  <c r="F142" i="9" s="1"/>
  <c r="F144" i="9" s="1"/>
  <c r="E89" i="13"/>
  <c r="G76" i="13"/>
  <c r="E89" i="3"/>
  <c r="F8" i="4"/>
  <c r="G8" i="4" s="1"/>
  <c r="G47" i="4"/>
  <c r="E102" i="4"/>
  <c r="G102" i="4" s="1"/>
  <c r="F75" i="5"/>
  <c r="F142" i="5" s="1"/>
  <c r="F144" i="5" s="1"/>
  <c r="G120" i="5"/>
  <c r="E139" i="5"/>
  <c r="G139" i="5" s="1"/>
  <c r="F27" i="6"/>
  <c r="F75" i="6" s="1"/>
  <c r="F142" i="6" s="1"/>
  <c r="F144" i="6" s="1"/>
  <c r="F8" i="6"/>
  <c r="G8" i="6" s="1"/>
  <c r="G47" i="6"/>
  <c r="G120" i="6"/>
  <c r="G8" i="7"/>
  <c r="F74" i="7"/>
  <c r="F75" i="7" s="1"/>
  <c r="F142" i="7" s="1"/>
  <c r="F144" i="7" s="1"/>
  <c r="G35" i="7"/>
  <c r="G70" i="7"/>
  <c r="E69" i="7"/>
  <c r="G69" i="7" s="1"/>
  <c r="E27" i="8"/>
  <c r="G6" i="8"/>
  <c r="G125" i="3"/>
  <c r="G107" i="4"/>
  <c r="G125" i="5"/>
  <c r="G79" i="6"/>
  <c r="G107" i="6"/>
  <c r="G125" i="7"/>
  <c r="F27" i="8"/>
  <c r="E27" i="9"/>
  <c r="G120" i="9"/>
  <c r="E139" i="9"/>
  <c r="G139" i="9" s="1"/>
  <c r="G89" i="10"/>
  <c r="G139" i="10"/>
  <c r="E27" i="11"/>
  <c r="G120" i="11"/>
  <c r="E139" i="11"/>
  <c r="F89" i="12"/>
  <c r="F102" i="12" s="1"/>
  <c r="G79" i="12"/>
  <c r="F120" i="12"/>
  <c r="G107" i="12"/>
  <c r="E74" i="13"/>
  <c r="G74" i="13" s="1"/>
  <c r="G120" i="13"/>
  <c r="E139" i="13"/>
  <c r="G9" i="8"/>
  <c r="F74" i="8"/>
  <c r="G74" i="8" s="1"/>
  <c r="G47" i="8"/>
  <c r="G69" i="8"/>
  <c r="G89" i="8"/>
  <c r="G101" i="8"/>
  <c r="E139" i="8"/>
  <c r="F74" i="9"/>
  <c r="G70" i="9"/>
  <c r="E69" i="9"/>
  <c r="G69" i="9" s="1"/>
  <c r="G8" i="10"/>
  <c r="G17" i="10"/>
  <c r="F89" i="10"/>
  <c r="F102" i="10" s="1"/>
  <c r="G102" i="10" s="1"/>
  <c r="G79" i="10"/>
  <c r="F74" i="11"/>
  <c r="F75" i="11" s="1"/>
  <c r="G70" i="11"/>
  <c r="E69" i="11"/>
  <c r="G69" i="11" s="1"/>
  <c r="G8" i="12"/>
  <c r="G70" i="13"/>
  <c r="E69" i="13"/>
  <c r="G69" i="13" s="1"/>
  <c r="F139" i="13"/>
  <c r="F142" i="13" s="1"/>
  <c r="F144" i="13" s="1"/>
  <c r="F89" i="8"/>
  <c r="F102" i="8" s="1"/>
  <c r="G102" i="8" s="1"/>
  <c r="F120" i="8"/>
  <c r="G107" i="8"/>
  <c r="E101" i="9"/>
  <c r="G101" i="9" s="1"/>
  <c r="G92" i="9"/>
  <c r="G6" i="10"/>
  <c r="E27" i="10"/>
  <c r="G9" i="10"/>
  <c r="F74" i="10"/>
  <c r="F75" i="10" s="1"/>
  <c r="F142" i="10" s="1"/>
  <c r="F144" i="10" s="1"/>
  <c r="G69" i="10"/>
  <c r="G74" i="10"/>
  <c r="E101" i="11"/>
  <c r="G101" i="11" s="1"/>
  <c r="G92" i="11"/>
  <c r="F138" i="11"/>
  <c r="G138" i="11" s="1"/>
  <c r="G125" i="11"/>
  <c r="G6" i="12"/>
  <c r="E27" i="12"/>
  <c r="F74" i="12"/>
  <c r="G74" i="12" s="1"/>
  <c r="G89" i="12"/>
  <c r="E102" i="12"/>
  <c r="G102" i="12" s="1"/>
  <c r="E101" i="13"/>
  <c r="G101" i="13" s="1"/>
  <c r="G92" i="13"/>
  <c r="G125" i="9"/>
  <c r="G107" i="10"/>
  <c r="E8" i="13"/>
  <c r="G8" i="13" s="1"/>
  <c r="R63" i="15" l="1"/>
  <c r="E65" i="15"/>
  <c r="R65" i="15" s="1"/>
  <c r="T63" i="15"/>
  <c r="T65" i="15" s="1"/>
  <c r="E53" i="14"/>
  <c r="G27" i="9"/>
  <c r="E102" i="3"/>
  <c r="G102" i="3" s="1"/>
  <c r="G89" i="3"/>
  <c r="E75" i="3"/>
  <c r="G27" i="3"/>
  <c r="F139" i="11"/>
  <c r="F142" i="11" s="1"/>
  <c r="F144" i="11" s="1"/>
  <c r="G8" i="3"/>
  <c r="E27" i="2"/>
  <c r="E75" i="10"/>
  <c r="G27" i="10"/>
  <c r="E27" i="13"/>
  <c r="E74" i="11"/>
  <c r="G74" i="11" s="1"/>
  <c r="E102" i="9"/>
  <c r="G102" i="9" s="1"/>
  <c r="G89" i="9"/>
  <c r="E102" i="5"/>
  <c r="G102" i="5" s="1"/>
  <c r="G89" i="5"/>
  <c r="E74" i="2"/>
  <c r="G74" i="2" s="1"/>
  <c r="F142" i="2"/>
  <c r="F144" i="2" s="1"/>
  <c r="F139" i="8"/>
  <c r="G120" i="8"/>
  <c r="G139" i="13"/>
  <c r="G27" i="11"/>
  <c r="F75" i="8"/>
  <c r="F142" i="8" s="1"/>
  <c r="F144" i="8" s="1"/>
  <c r="E102" i="13"/>
  <c r="G102" i="13" s="1"/>
  <c r="G89" i="13"/>
  <c r="E75" i="6"/>
  <c r="G27" i="6"/>
  <c r="E27" i="5"/>
  <c r="G8" i="5"/>
  <c r="E102" i="7"/>
  <c r="G102" i="7" s="1"/>
  <c r="G89" i="7"/>
  <c r="G139" i="2"/>
  <c r="E74" i="5"/>
  <c r="G74" i="5" s="1"/>
  <c r="E75" i="12"/>
  <c r="G27" i="12"/>
  <c r="G139" i="8"/>
  <c r="G120" i="12"/>
  <c r="F139" i="12"/>
  <c r="G139" i="12" s="1"/>
  <c r="G139" i="11"/>
  <c r="E74" i="9"/>
  <c r="G74" i="9" s="1"/>
  <c r="E75" i="8"/>
  <c r="G27" i="8"/>
  <c r="F27" i="4"/>
  <c r="F75" i="4" s="1"/>
  <c r="F142" i="4" s="1"/>
  <c r="F144" i="4" s="1"/>
  <c r="E74" i="7"/>
  <c r="E75" i="4"/>
  <c r="E102" i="11"/>
  <c r="G102" i="11" s="1"/>
  <c r="G89" i="11"/>
  <c r="E75" i="1"/>
  <c r="G27" i="1"/>
  <c r="G8" i="1"/>
  <c r="G53" i="14" l="1"/>
  <c r="E55" i="14"/>
  <c r="G55" i="14" s="1"/>
  <c r="G74" i="7"/>
  <c r="E75" i="7"/>
  <c r="E75" i="5"/>
  <c r="G27" i="5"/>
  <c r="E142" i="10"/>
  <c r="G75" i="10"/>
  <c r="E75" i="2"/>
  <c r="G27" i="2"/>
  <c r="E142" i="3"/>
  <c r="G75" i="3"/>
  <c r="E75" i="9"/>
  <c r="G27" i="4"/>
  <c r="E142" i="12"/>
  <c r="G75" i="12"/>
  <c r="E142" i="6"/>
  <c r="G75" i="6"/>
  <c r="E75" i="13"/>
  <c r="G27" i="13"/>
  <c r="F142" i="12"/>
  <c r="F144" i="12" s="1"/>
  <c r="E142" i="1"/>
  <c r="G75" i="1"/>
  <c r="E142" i="4"/>
  <c r="G75" i="4"/>
  <c r="E142" i="8"/>
  <c r="G75" i="8"/>
  <c r="E75" i="11"/>
  <c r="E144" i="8" l="1"/>
  <c r="G144" i="8" s="1"/>
  <c r="G142" i="8"/>
  <c r="E144" i="1"/>
  <c r="G144" i="1" s="1"/>
  <c r="G142" i="1"/>
  <c r="E144" i="6"/>
  <c r="G144" i="6" s="1"/>
  <c r="G142" i="6"/>
  <c r="G75" i="9"/>
  <c r="E142" i="9"/>
  <c r="G75" i="2"/>
  <c r="E142" i="2"/>
  <c r="G75" i="5"/>
  <c r="E142" i="5"/>
  <c r="G75" i="11"/>
  <c r="E142" i="11"/>
  <c r="E144" i="4"/>
  <c r="G144" i="4" s="1"/>
  <c r="G142" i="4"/>
  <c r="G75" i="7"/>
  <c r="E142" i="7"/>
  <c r="G75" i="13"/>
  <c r="E142" i="13"/>
  <c r="E144" i="12"/>
  <c r="G144" i="12" s="1"/>
  <c r="G142" i="12"/>
  <c r="G142" i="3"/>
  <c r="E144" i="3"/>
  <c r="G144" i="3" s="1"/>
  <c r="E144" i="10"/>
  <c r="G144" i="10" s="1"/>
  <c r="G142" i="10"/>
  <c r="G142" i="13" l="1"/>
  <c r="E144" i="13"/>
  <c r="G144" i="13" s="1"/>
  <c r="G142" i="5"/>
  <c r="E144" i="5"/>
  <c r="G144" i="5" s="1"/>
  <c r="G142" i="9"/>
  <c r="E144" i="9"/>
  <c r="G144" i="9" s="1"/>
  <c r="G142" i="7"/>
  <c r="E144" i="7"/>
  <c r="G144" i="7" s="1"/>
  <c r="G142" i="11"/>
  <c r="E144" i="11"/>
  <c r="G144" i="11" s="1"/>
  <c r="G142" i="2"/>
  <c r="E144" i="2"/>
  <c r="G144" i="2" s="1"/>
</calcChain>
</file>

<file path=xl/sharedStrings.xml><?xml version="1.0" encoding="utf-8"?>
<sst xmlns="http://schemas.openxmlformats.org/spreadsheetml/2006/main" count="2181" uniqueCount="183">
  <si>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</si>
  <si>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資金収支計算書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</si>
  <si>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</si>
  <si>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</si>
  <si>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</si>
  <si>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</si>
  <si>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</si>
  <si>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</si>
  <si>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</si>
  <si>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</si>
  <si>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</si>
  <si>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</si>
  <si>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　就労支援事業収入</t>
  </si>
  <si>
    <t>障害福祉サービス等事業収入</t>
  </si>
  <si>
    <t>　自立支援給付費収入</t>
  </si>
  <si>
    <t>　　介護給付費収入</t>
  </si>
  <si>
    <t>　　訓練等給付費収入</t>
  </si>
  <si>
    <t>　　計画相談支援給付費収入</t>
  </si>
  <si>
    <t>　利用者負担金収入</t>
  </si>
  <si>
    <t>　補足給付費収入</t>
  </si>
  <si>
    <t>　　特定障害者特別給付費収入</t>
  </si>
  <si>
    <t>　特定費用収入</t>
  </si>
  <si>
    <t>　その他の事業収入</t>
  </si>
  <si>
    <t>　　補助金事業収入（公費）</t>
  </si>
  <si>
    <t>　　補助金事業収入（一般）</t>
  </si>
  <si>
    <t>　　その他の事業収入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</si>
  <si>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</si>
  <si>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</si>
  <si>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</si>
  <si>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</si>
  <si>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</si>
  <si>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</si>
  <si>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</si>
  <si>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</si>
  <si>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</si>
  <si>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</si>
  <si>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</si>
  <si>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</si>
  <si>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</si>
  <si>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</si>
  <si>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</si>
  <si>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</si>
  <si>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</si>
  <si>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保健衛生費支出</t>
  </si>
  <si>
    <t>　被服費支出</t>
  </si>
  <si>
    <t>　教養娯楽費支出</t>
  </si>
  <si>
    <t>　水道光熱費支出</t>
  </si>
  <si>
    <t>　消耗器具備品費支出</t>
  </si>
  <si>
    <t>　保険料支出</t>
  </si>
  <si>
    <t>　賃借料支出</t>
  </si>
  <si>
    <t>　教育指導費支出</t>
  </si>
  <si>
    <t>　車輌費支出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</si>
  <si>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</si>
  <si>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</si>
  <si>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</si>
  <si>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</si>
  <si>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</si>
  <si>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</si>
  <si>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</si>
  <si>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</si>
  <si>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</si>
  <si>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</si>
  <si>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</si>
  <si>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</si>
  <si>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</si>
  <si>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</si>
  <si>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</si>
  <si>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</si>
  <si>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</si>
  <si>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諸会費支出</t>
  </si>
  <si>
    <t>　その他の事務費支出</t>
  </si>
  <si>
    <t>就労支援事業支出</t>
  </si>
  <si>
    <t>　就労支援事業販売原価支出</t>
  </si>
  <si>
    <t>　　就労支援事業製造原価支出</t>
  </si>
  <si>
    <t>　　就労支援事業仕入支出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</si>
  <si>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</si>
  <si>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</si>
  <si>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</si>
  <si>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</si>
  <si>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</si>
  <si>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</si>
  <si>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</si>
  <si>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</si>
  <si>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</si>
  <si>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</si>
  <si>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</si>
  <si>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社会福祉連携推進業務設備資金借入金収入</t>
  </si>
  <si>
    <t>固定資産売却収入</t>
  </si>
  <si>
    <t>　車輌運搬具売却収入</t>
  </si>
  <si>
    <t>　器具及び備品売却収入</t>
  </si>
  <si>
    <t>　その他の固定資産売却収入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</si>
  <si>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</si>
  <si>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</si>
  <si>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</si>
  <si>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</si>
  <si>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</si>
  <si>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　土地取得支出</t>
  </si>
  <si>
    <t>　建物取得支出</t>
  </si>
  <si>
    <t>　車輌運搬具取得支出</t>
  </si>
  <si>
    <t>　器具及び備品取得支出</t>
  </si>
  <si>
    <t>　その他の固定資産取得支出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</si>
  <si>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</si>
  <si>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</si>
  <si>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</si>
  <si>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</si>
  <si>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</si>
  <si>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</si>
  <si>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</si>
  <si>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</si>
  <si>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</si>
  <si>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</si>
  <si>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</si>
  <si>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　退職給付引当資産取崩収入</t>
  </si>
  <si>
    <t>　長期預り金積立資産取崩収入</t>
  </si>
  <si>
    <t>　施設充実積立資産取崩収入</t>
  </si>
  <si>
    <t>　設備等整備積立資産取崩収入</t>
  </si>
  <si>
    <t>　基盤整備積立資産取崩収入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</si>
  <si>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</si>
  <si>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</si>
  <si>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</si>
  <si>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</si>
  <si>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</si>
  <si>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</si>
  <si>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</si>
  <si>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</si>
  <si>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</si>
  <si>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社会福祉連携推進業務長期運営資金借入金元金償還支出</t>
  </si>
  <si>
    <t>長期貸付金支出</t>
  </si>
  <si>
    <t>投資有価証券取得支出</t>
  </si>
  <si>
    <t>積立資産支出</t>
  </si>
  <si>
    <t>　退職給付引当資産支出</t>
  </si>
  <si>
    <t>　長期預り金積立資産支出</t>
  </si>
  <si>
    <t>　施設充実積立資産積立支出</t>
  </si>
  <si>
    <t>　設備等整備積立資産積立支出</t>
  </si>
  <si>
    <t>　基盤整備積立資産積立支出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</si>
  <si>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</si>
  <si>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</si>
  <si>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</si>
  <si>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</si>
  <si>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</si>
  <si>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</si>
  <si>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</si>
  <si>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</si>
  <si>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</si>
  <si>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</si>
  <si>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</si>
  <si>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</si>
  <si>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</si>
  <si>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ラポール安倍川拠点区分  資金収支計算書</t>
    <phoneticPr fontId="4"/>
  </si>
  <si>
    <t>ラポール古庄拠点区分  資金収支計算書</t>
    <phoneticPr fontId="4"/>
  </si>
  <si>
    <t>ラポールたけみ拠点区分  資金収支計算書</t>
    <phoneticPr fontId="4"/>
  </si>
  <si>
    <t>ラポールあおい拠点区分  資金収支計算書</t>
    <phoneticPr fontId="4"/>
  </si>
  <si>
    <t>ラポール川原拠点区分  資金収支計算書</t>
    <phoneticPr fontId="4"/>
  </si>
  <si>
    <t>ラポール・ファーム拠点区分  資金収支計算書</t>
    <phoneticPr fontId="4"/>
  </si>
  <si>
    <t>ラポール・チャクラ拠点区分  資金収支計算書</t>
    <phoneticPr fontId="4"/>
  </si>
  <si>
    <t>ラポール・タスカ拠点区分  資金収支計算書</t>
    <phoneticPr fontId="4"/>
  </si>
  <si>
    <t>チャイム拠点区分  資金収支計算書</t>
    <phoneticPr fontId="4"/>
  </si>
  <si>
    <t>ラポールみなみ拠点区分  資金収支計算書</t>
    <phoneticPr fontId="4"/>
  </si>
  <si>
    <t>ラポール・フレンズ拠点区分  資金収支計算書</t>
    <phoneticPr fontId="4"/>
  </si>
  <si>
    <t>ラポールぽけっと拠点区分  資金収支計算書</t>
    <phoneticPr fontId="4"/>
  </si>
  <si>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</si>
  <si>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</si>
  <si>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</si>
  <si>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資金収支内訳表</t>
    <phoneticPr fontId="4"/>
  </si>
  <si>
    <t>法人本部</t>
    <phoneticPr fontId="10"/>
  </si>
  <si>
    <t>ラポール安倍川</t>
    <phoneticPr fontId="10"/>
  </si>
  <si>
    <t>ラポール古庄</t>
    <phoneticPr fontId="10"/>
  </si>
  <si>
    <t>ラポールたけみ</t>
    <phoneticPr fontId="10"/>
  </si>
  <si>
    <t>ラポールあおい</t>
    <phoneticPr fontId="10"/>
  </si>
  <si>
    <t>ラポール川原</t>
    <phoneticPr fontId="10"/>
  </si>
  <si>
    <t>ラポール・ファーム</t>
    <phoneticPr fontId="10"/>
  </si>
  <si>
    <t>ラポール・チャクラ</t>
    <phoneticPr fontId="10"/>
  </si>
  <si>
    <t>ラポール・タスカ</t>
    <phoneticPr fontId="10"/>
  </si>
  <si>
    <t>チャイム</t>
    <phoneticPr fontId="10"/>
  </si>
  <si>
    <t>ラポールみなみ</t>
    <phoneticPr fontId="10"/>
  </si>
  <si>
    <t>ラポール・フレンズ</t>
    <phoneticPr fontId="10"/>
  </si>
  <si>
    <t>ラポールぽけっと</t>
    <phoneticPr fontId="10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</si>
  <si>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</si>
  <si>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</si>
  <si>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</si>
  <si>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当期資金収支差額合計（１０）＝（３）＋（６）＋（９）</t>
    <phoneticPr fontId="10"/>
  </si>
  <si>
    <t>前期末支払資金残高（１１）</t>
    <phoneticPr fontId="10"/>
  </si>
  <si>
    <t>当期末支払資金残高（１０）＋（１１）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</si>
</sst>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205D2A7E-C136-4353-999C-D9AD43BD2307}"/>
    <cellStyle name="標準 3" xfId="1" xr:uid="{C8DBACD2-CE93-449F-A646-C751C46B24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C70-EC89-4F34-BB3E-A04888A0FDA6}">
  <dimension ref="B2:H65"/>
  <sheetViews>
    <sheetView workbookViewId="0">
      <selection sqref="A1:XFD1048576"/>
    </sheetView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160</v>
      </c>
    </row>
    <row r="3" spans="2:8" ht="21">
      <c r="B3" s="32" t="s">
        <v>161</v>
      </c>
      <c r="C3" s="32"/>
      <c r="D3" s="32"/>
      <c r="E3" s="32"/>
      <c r="F3" s="32"/>
      <c r="G3" s="32"/>
      <c r="H3" s="32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33" t="s">
        <v>2</v>
      </c>
      <c r="C5" s="33"/>
      <c r="D5" s="33"/>
      <c r="E5" s="33"/>
      <c r="F5" s="33"/>
      <c r="G5" s="33"/>
      <c r="H5" s="33"/>
    </row>
    <row r="6" spans="2:8">
      <c r="B6" s="4"/>
      <c r="C6" s="4"/>
      <c r="D6" s="4"/>
      <c r="E6" s="4"/>
      <c r="F6" s="2"/>
      <c r="G6" s="2"/>
      <c r="H6" s="4" t="s">
        <v>3</v>
      </c>
    </row>
    <row r="7" spans="2:8">
      <c r="B7" s="34" t="s">
        <v>4</v>
      </c>
      <c r="C7" s="34"/>
      <c r="D7" s="34"/>
      <c r="E7" s="5" t="s">
        <v>5</v>
      </c>
      <c r="F7" s="5" t="s">
        <v>6</v>
      </c>
      <c r="G7" s="5" t="s">
        <v>7</v>
      </c>
      <c r="H7" s="5" t="s">
        <v>8</v>
      </c>
    </row>
    <row r="8" spans="2:8" ht="18.75" customHeight="1">
      <c r="B8" s="29" t="s">
        <v>9</v>
      </c>
      <c r="C8" s="29" t="s">
        <v>10</v>
      </c>
      <c r="D8" s="6" t="s">
        <v>11</v>
      </c>
      <c r="E8" s="35">
        <v>48080000</v>
      </c>
      <c r="F8" s="7">
        <v>48990354</v>
      </c>
      <c r="G8" s="7">
        <f>E8-F8</f>
        <v>-910354</v>
      </c>
      <c r="H8" s="7"/>
    </row>
    <row r="9" spans="2:8">
      <c r="B9" s="30"/>
      <c r="C9" s="30"/>
      <c r="D9" s="8" t="s">
        <v>13</v>
      </c>
      <c r="E9" s="36">
        <v>392579000</v>
      </c>
      <c r="F9" s="9">
        <v>393705249</v>
      </c>
      <c r="G9" s="9">
        <f t="shared" ref="G9:G55" si="0">E9-F9</f>
        <v>-1126249</v>
      </c>
      <c r="H9" s="9"/>
    </row>
    <row r="10" spans="2:8">
      <c r="B10" s="30"/>
      <c r="C10" s="30"/>
      <c r="D10" s="8" t="s">
        <v>26</v>
      </c>
      <c r="E10" s="36">
        <v>1805000</v>
      </c>
      <c r="F10" s="9">
        <v>1699601</v>
      </c>
      <c r="G10" s="9">
        <f t="shared" si="0"/>
        <v>105399</v>
      </c>
      <c r="H10" s="9"/>
    </row>
    <row r="11" spans="2:8">
      <c r="B11" s="30"/>
      <c r="C11" s="30"/>
      <c r="D11" s="8" t="s">
        <v>27</v>
      </c>
      <c r="E11" s="36">
        <v>10000</v>
      </c>
      <c r="F11" s="9">
        <v>11488</v>
      </c>
      <c r="G11" s="9">
        <f t="shared" si="0"/>
        <v>-1488</v>
      </c>
      <c r="H11" s="9"/>
    </row>
    <row r="12" spans="2:8">
      <c r="B12" s="30"/>
      <c r="C12" s="30"/>
      <c r="D12" s="8" t="s">
        <v>28</v>
      </c>
      <c r="E12" s="37">
        <v>8871000</v>
      </c>
      <c r="F12" s="9">
        <v>9007810</v>
      </c>
      <c r="G12" s="9">
        <f t="shared" si="0"/>
        <v>-136810</v>
      </c>
      <c r="H12" s="9"/>
    </row>
    <row r="13" spans="2:8">
      <c r="B13" s="30"/>
      <c r="C13" s="31"/>
      <c r="D13" s="10" t="s">
        <v>32</v>
      </c>
      <c r="E13" s="38">
        <f>+E8+E9+E10+E11+E12</f>
        <v>451345000</v>
      </c>
      <c r="F13" s="11">
        <f>+F8+F9+F10+F11+F12</f>
        <v>453414502</v>
      </c>
      <c r="G13" s="11">
        <f t="shared" si="0"/>
        <v>-2069502</v>
      </c>
      <c r="H13" s="11"/>
    </row>
    <row r="14" spans="2:8" ht="18.75" customHeight="1">
      <c r="B14" s="30"/>
      <c r="C14" s="29" t="s">
        <v>33</v>
      </c>
      <c r="D14" s="8" t="s">
        <v>34</v>
      </c>
      <c r="E14" s="35">
        <v>327308000</v>
      </c>
      <c r="F14" s="9">
        <v>322767826</v>
      </c>
      <c r="G14" s="9">
        <f t="shared" si="0"/>
        <v>4540174</v>
      </c>
      <c r="H14" s="9"/>
    </row>
    <row r="15" spans="2:8">
      <c r="B15" s="30"/>
      <c r="C15" s="30"/>
      <c r="D15" s="8" t="s">
        <v>41</v>
      </c>
      <c r="E15" s="36">
        <v>17849000</v>
      </c>
      <c r="F15" s="9">
        <v>15372469</v>
      </c>
      <c r="G15" s="9">
        <f t="shared" si="0"/>
        <v>2476531</v>
      </c>
      <c r="H15" s="9"/>
    </row>
    <row r="16" spans="2:8">
      <c r="B16" s="30"/>
      <c r="C16" s="30"/>
      <c r="D16" s="8" t="s">
        <v>53</v>
      </c>
      <c r="E16" s="36">
        <v>50215000</v>
      </c>
      <c r="F16" s="9">
        <v>46977424</v>
      </c>
      <c r="G16" s="9">
        <f t="shared" si="0"/>
        <v>3237576</v>
      </c>
      <c r="H16" s="9"/>
    </row>
    <row r="17" spans="2:8">
      <c r="B17" s="30"/>
      <c r="C17" s="30"/>
      <c r="D17" s="8" t="s">
        <v>71</v>
      </c>
      <c r="E17" s="36">
        <v>48080000</v>
      </c>
      <c r="F17" s="9">
        <v>49311907</v>
      </c>
      <c r="G17" s="9">
        <f t="shared" si="0"/>
        <v>-1231907</v>
      </c>
      <c r="H17" s="9"/>
    </row>
    <row r="18" spans="2:8">
      <c r="B18" s="30"/>
      <c r="C18" s="30"/>
      <c r="D18" s="8" t="s">
        <v>75</v>
      </c>
      <c r="E18" s="37">
        <v>916000</v>
      </c>
      <c r="F18" s="9">
        <v>914625</v>
      </c>
      <c r="G18" s="9">
        <f t="shared" si="0"/>
        <v>1375</v>
      </c>
      <c r="H18" s="9"/>
    </row>
    <row r="19" spans="2:8">
      <c r="B19" s="30"/>
      <c r="C19" s="31"/>
      <c r="D19" s="10" t="s">
        <v>76</v>
      </c>
      <c r="E19" s="38">
        <f>+E14+E15+E16+E17+E18</f>
        <v>444368000</v>
      </c>
      <c r="F19" s="11">
        <f>+F14+F15+F16+F17+F18</f>
        <v>435344251</v>
      </c>
      <c r="G19" s="11">
        <f t="shared" si="0"/>
        <v>9023749</v>
      </c>
      <c r="H19" s="11"/>
    </row>
    <row r="20" spans="2:8">
      <c r="B20" s="31"/>
      <c r="C20" s="12" t="s">
        <v>77</v>
      </c>
      <c r="D20" s="13"/>
      <c r="E20" s="38">
        <f xml:space="preserve"> +E13 - E19</f>
        <v>6977000</v>
      </c>
      <c r="F20" s="14">
        <f xml:space="preserve"> +F13 - F19</f>
        <v>18070251</v>
      </c>
      <c r="G20" s="14">
        <f t="shared" si="0"/>
        <v>-11093251</v>
      </c>
      <c r="H20" s="14"/>
    </row>
    <row r="21" spans="2:8" ht="18.75" customHeight="1">
      <c r="B21" s="29" t="s">
        <v>78</v>
      </c>
      <c r="C21" s="29" t="s">
        <v>10</v>
      </c>
      <c r="D21" s="8" t="s">
        <v>79</v>
      </c>
      <c r="E21" s="35">
        <v>998000</v>
      </c>
      <c r="F21" s="9">
        <v>1722000</v>
      </c>
      <c r="G21" s="9">
        <f t="shared" si="0"/>
        <v>-724000</v>
      </c>
      <c r="H21" s="9"/>
    </row>
    <row r="22" spans="2:8">
      <c r="B22" s="30"/>
      <c r="C22" s="30"/>
      <c r="D22" s="8" t="s">
        <v>82</v>
      </c>
      <c r="E22" s="36"/>
      <c r="F22" s="9">
        <v>0</v>
      </c>
      <c r="G22" s="9">
        <f t="shared" si="0"/>
        <v>0</v>
      </c>
      <c r="H22" s="9"/>
    </row>
    <row r="23" spans="2:8">
      <c r="B23" s="30"/>
      <c r="C23" s="30"/>
      <c r="D23" s="8" t="s">
        <v>85</v>
      </c>
      <c r="E23" s="36">
        <v>10000000</v>
      </c>
      <c r="F23" s="9">
        <v>10000000</v>
      </c>
      <c r="G23" s="9">
        <f t="shared" si="0"/>
        <v>0</v>
      </c>
      <c r="H23" s="9"/>
    </row>
    <row r="24" spans="2:8">
      <c r="B24" s="30"/>
      <c r="C24" s="30"/>
      <c r="D24" s="8" t="s">
        <v>86</v>
      </c>
      <c r="E24" s="36"/>
      <c r="F24" s="9">
        <v>0</v>
      </c>
      <c r="G24" s="9">
        <f t="shared" si="0"/>
        <v>0</v>
      </c>
      <c r="H24" s="9"/>
    </row>
    <row r="25" spans="2:8">
      <c r="B25" s="30"/>
      <c r="C25" s="30"/>
      <c r="D25" s="8" t="s">
        <v>87</v>
      </c>
      <c r="E25" s="36"/>
      <c r="F25" s="9">
        <v>0</v>
      </c>
      <c r="G25" s="9">
        <f t="shared" si="0"/>
        <v>0</v>
      </c>
      <c r="H25" s="9"/>
    </row>
    <row r="26" spans="2:8">
      <c r="B26" s="30"/>
      <c r="C26" s="30"/>
      <c r="D26" s="8" t="s">
        <v>91</v>
      </c>
      <c r="E26" s="37"/>
      <c r="F26" s="9">
        <v>0</v>
      </c>
      <c r="G26" s="9">
        <f t="shared" si="0"/>
        <v>0</v>
      </c>
      <c r="H26" s="9"/>
    </row>
    <row r="27" spans="2:8" ht="18.75" customHeight="1">
      <c r="B27" s="30"/>
      <c r="C27" s="31"/>
      <c r="D27" s="10" t="s">
        <v>92</v>
      </c>
      <c r="E27" s="38">
        <f>+E21+E22+E23+E24+E25+E26</f>
        <v>10998000</v>
      </c>
      <c r="F27" s="11">
        <f>+F21+F22+F23+F24+F25+F26</f>
        <v>11722000</v>
      </c>
      <c r="G27" s="11">
        <f t="shared" si="0"/>
        <v>-724000</v>
      </c>
      <c r="H27" s="11"/>
    </row>
    <row r="28" spans="2:8">
      <c r="B28" s="30"/>
      <c r="C28" s="29" t="s">
        <v>33</v>
      </c>
      <c r="D28" s="8" t="s">
        <v>93</v>
      </c>
      <c r="E28" s="35">
        <v>13824000</v>
      </c>
      <c r="F28" s="9">
        <v>13824000</v>
      </c>
      <c r="G28" s="9">
        <f t="shared" si="0"/>
        <v>0</v>
      </c>
      <c r="H28" s="9"/>
    </row>
    <row r="29" spans="2:8">
      <c r="B29" s="30"/>
      <c r="C29" s="30"/>
      <c r="D29" s="8" t="s">
        <v>94</v>
      </c>
      <c r="E29" s="36"/>
      <c r="F29" s="9">
        <v>0</v>
      </c>
      <c r="G29" s="9">
        <f t="shared" si="0"/>
        <v>0</v>
      </c>
      <c r="H29" s="9"/>
    </row>
    <row r="30" spans="2:8">
      <c r="B30" s="30"/>
      <c r="C30" s="30"/>
      <c r="D30" s="8" t="s">
        <v>95</v>
      </c>
      <c r="E30" s="36">
        <v>9681000</v>
      </c>
      <c r="F30" s="9">
        <v>9571272</v>
      </c>
      <c r="G30" s="9">
        <f t="shared" si="0"/>
        <v>109728</v>
      </c>
      <c r="H30" s="9"/>
    </row>
    <row r="31" spans="2:8">
      <c r="B31" s="30"/>
      <c r="C31" s="30"/>
      <c r="D31" s="8" t="s">
        <v>101</v>
      </c>
      <c r="E31" s="36"/>
      <c r="F31" s="9">
        <v>0</v>
      </c>
      <c r="G31" s="9">
        <f t="shared" si="0"/>
        <v>0</v>
      </c>
      <c r="H31" s="9"/>
    </row>
    <row r="32" spans="2:8">
      <c r="B32" s="30"/>
      <c r="C32" s="30"/>
      <c r="D32" s="8" t="s">
        <v>102</v>
      </c>
      <c r="E32" s="36"/>
      <c r="F32" s="9">
        <v>0</v>
      </c>
      <c r="G32" s="9">
        <f t="shared" si="0"/>
        <v>0</v>
      </c>
      <c r="H32" s="9"/>
    </row>
    <row r="33" spans="2:8">
      <c r="B33" s="30"/>
      <c r="C33" s="30"/>
      <c r="D33" s="8" t="s">
        <v>103</v>
      </c>
      <c r="E33" s="37">
        <v>1880000</v>
      </c>
      <c r="F33" s="9">
        <v>1879916</v>
      </c>
      <c r="G33" s="9">
        <f t="shared" si="0"/>
        <v>84</v>
      </c>
      <c r="H33" s="9"/>
    </row>
    <row r="34" spans="2:8" ht="18.75" customHeight="1">
      <c r="B34" s="30"/>
      <c r="C34" s="31"/>
      <c r="D34" s="10" t="s">
        <v>104</v>
      </c>
      <c r="E34" s="38">
        <f>+E28+E29+E30+E31+E32+E33</f>
        <v>25385000</v>
      </c>
      <c r="F34" s="11">
        <f>+F28+F29+F30+F31+F32+F33</f>
        <v>25275188</v>
      </c>
      <c r="G34" s="11">
        <f t="shared" si="0"/>
        <v>109812</v>
      </c>
      <c r="H34" s="11"/>
    </row>
    <row r="35" spans="2:8">
      <c r="B35" s="31"/>
      <c r="C35" s="15" t="s">
        <v>105</v>
      </c>
      <c r="D35" s="13"/>
      <c r="E35" s="38">
        <f xml:space="preserve"> +E27 - E34</f>
        <v>-14387000</v>
      </c>
      <c r="F35" s="14">
        <f xml:space="preserve"> +F27 - F34</f>
        <v>-13553188</v>
      </c>
      <c r="G35" s="14">
        <f t="shared" si="0"/>
        <v>-833812</v>
      </c>
      <c r="H35" s="14"/>
    </row>
    <row r="36" spans="2:8">
      <c r="B36" s="29" t="s">
        <v>106</v>
      </c>
      <c r="C36" s="29" t="s">
        <v>10</v>
      </c>
      <c r="D36" s="8" t="s">
        <v>107</v>
      </c>
      <c r="E36" s="35"/>
      <c r="F36" s="9">
        <v>0</v>
      </c>
      <c r="G36" s="9">
        <f t="shared" si="0"/>
        <v>0</v>
      </c>
      <c r="H36" s="9"/>
    </row>
    <row r="37" spans="2:8">
      <c r="B37" s="30"/>
      <c r="C37" s="30"/>
      <c r="D37" s="8" t="s">
        <v>108</v>
      </c>
      <c r="E37" s="36"/>
      <c r="F37" s="9">
        <v>0</v>
      </c>
      <c r="G37" s="9">
        <f t="shared" si="0"/>
        <v>0</v>
      </c>
      <c r="H37" s="9"/>
    </row>
    <row r="38" spans="2:8">
      <c r="B38" s="30"/>
      <c r="C38" s="30"/>
      <c r="D38" s="8" t="s">
        <v>109</v>
      </c>
      <c r="E38" s="36"/>
      <c r="F38" s="9">
        <v>0</v>
      </c>
      <c r="G38" s="9">
        <f t="shared" si="0"/>
        <v>0</v>
      </c>
      <c r="H38" s="9"/>
    </row>
    <row r="39" spans="2:8">
      <c r="B39" s="30"/>
      <c r="C39" s="30"/>
      <c r="D39" s="8" t="s">
        <v>110</v>
      </c>
      <c r="E39" s="36"/>
      <c r="F39" s="9">
        <v>0</v>
      </c>
      <c r="G39" s="9">
        <f t="shared" si="0"/>
        <v>0</v>
      </c>
      <c r="H39" s="9"/>
    </row>
    <row r="40" spans="2:8">
      <c r="B40" s="30"/>
      <c r="C40" s="30"/>
      <c r="D40" s="8" t="s">
        <v>111</v>
      </c>
      <c r="E40" s="36">
        <v>9464000</v>
      </c>
      <c r="F40" s="9">
        <v>3000000</v>
      </c>
      <c r="G40" s="9">
        <f t="shared" si="0"/>
        <v>6464000</v>
      </c>
      <c r="H40" s="9"/>
    </row>
    <row r="41" spans="2:8" ht="18.75" customHeight="1">
      <c r="B41" s="30"/>
      <c r="C41" s="30"/>
      <c r="D41" s="8" t="s">
        <v>123</v>
      </c>
      <c r="E41" s="37"/>
      <c r="F41" s="9">
        <v>0</v>
      </c>
      <c r="G41" s="9">
        <f t="shared" si="0"/>
        <v>0</v>
      </c>
      <c r="H41" s="9"/>
    </row>
    <row r="42" spans="2:8">
      <c r="B42" s="30"/>
      <c r="C42" s="31"/>
      <c r="D42" s="10" t="s">
        <v>124</v>
      </c>
      <c r="E42" s="38">
        <f>+E36+E37+E38+E39+E40+E41</f>
        <v>9464000</v>
      </c>
      <c r="F42" s="11">
        <f>+F36+F37+F38+F39+F40+F41</f>
        <v>3000000</v>
      </c>
      <c r="G42" s="11">
        <f t="shared" si="0"/>
        <v>6464000</v>
      </c>
      <c r="H42" s="11"/>
    </row>
    <row r="43" spans="2:8">
      <c r="B43" s="30"/>
      <c r="C43" s="29" t="s">
        <v>33</v>
      </c>
      <c r="D43" s="8" t="s">
        <v>125</v>
      </c>
      <c r="E43" s="35"/>
      <c r="F43" s="9">
        <v>0</v>
      </c>
      <c r="G43" s="9">
        <f t="shared" si="0"/>
        <v>0</v>
      </c>
      <c r="H43" s="9"/>
    </row>
    <row r="44" spans="2:8">
      <c r="B44" s="30"/>
      <c r="C44" s="30"/>
      <c r="D44" s="8" t="s">
        <v>126</v>
      </c>
      <c r="E44" s="36"/>
      <c r="F44" s="9">
        <v>0</v>
      </c>
      <c r="G44" s="9">
        <f t="shared" si="0"/>
        <v>0</v>
      </c>
      <c r="H44" s="9"/>
    </row>
    <row r="45" spans="2:8">
      <c r="B45" s="30"/>
      <c r="C45" s="30"/>
      <c r="D45" s="8" t="s">
        <v>127</v>
      </c>
      <c r="E45" s="36"/>
      <c r="F45" s="9">
        <v>0</v>
      </c>
      <c r="G45" s="9">
        <f t="shared" si="0"/>
        <v>0</v>
      </c>
      <c r="H45" s="9"/>
    </row>
    <row r="46" spans="2:8">
      <c r="B46" s="30"/>
      <c r="C46" s="30"/>
      <c r="D46" s="8" t="s">
        <v>128</v>
      </c>
      <c r="E46" s="36"/>
      <c r="F46" s="9">
        <v>0</v>
      </c>
      <c r="G46" s="9">
        <f t="shared" si="0"/>
        <v>0</v>
      </c>
      <c r="H46" s="9"/>
    </row>
    <row r="47" spans="2:8">
      <c r="B47" s="30"/>
      <c r="C47" s="30"/>
      <c r="D47" s="8" t="s">
        <v>129</v>
      </c>
      <c r="E47" s="36">
        <v>610000</v>
      </c>
      <c r="F47" s="9">
        <v>300000</v>
      </c>
      <c r="G47" s="9">
        <f t="shared" si="0"/>
        <v>310000</v>
      </c>
      <c r="H47" s="9"/>
    </row>
    <row r="48" spans="2:8">
      <c r="B48" s="30"/>
      <c r="C48" s="30"/>
      <c r="D48" s="16" t="s">
        <v>141</v>
      </c>
      <c r="E48" s="37"/>
      <c r="F48" s="17">
        <v>0</v>
      </c>
      <c r="G48" s="17">
        <f t="shared" si="0"/>
        <v>0</v>
      </c>
      <c r="H48" s="17"/>
    </row>
    <row r="49" spans="2:8">
      <c r="B49" s="30"/>
      <c r="C49" s="31"/>
      <c r="D49" s="18" t="s">
        <v>142</v>
      </c>
      <c r="E49" s="38">
        <f>+E43+E44+E45+E46+E47+E48</f>
        <v>610000</v>
      </c>
      <c r="F49" s="19">
        <f>+F43+F44+F45+F46+F47+F48</f>
        <v>300000</v>
      </c>
      <c r="G49" s="19">
        <f t="shared" si="0"/>
        <v>310000</v>
      </c>
      <c r="H49" s="19"/>
    </row>
    <row r="50" spans="2:8">
      <c r="B50" s="31"/>
      <c r="C50" s="15" t="s">
        <v>143</v>
      </c>
      <c r="D50" s="13"/>
      <c r="E50" s="38">
        <f xml:space="preserve"> +E42 - E49</f>
        <v>8854000</v>
      </c>
      <c r="F50" s="14">
        <f xml:space="preserve"> +F42 - F49</f>
        <v>2700000</v>
      </c>
      <c r="G50" s="14">
        <f t="shared" si="0"/>
        <v>6154000</v>
      </c>
      <c r="H50" s="14"/>
    </row>
    <row r="51" spans="2:8">
      <c r="B51" s="20" t="s">
        <v>144</v>
      </c>
      <c r="C51" s="21"/>
      <c r="D51" s="22"/>
      <c r="E51" s="35">
        <v>1444000</v>
      </c>
      <c r="F51" s="23"/>
      <c r="G51" s="23">
        <f>E51 + E52</f>
        <v>1444000</v>
      </c>
      <c r="H51" s="23"/>
    </row>
    <row r="52" spans="2:8">
      <c r="B52" s="24"/>
      <c r="C52" s="25"/>
      <c r="D52" s="26"/>
      <c r="E52" s="37"/>
      <c r="F52" s="27"/>
      <c r="G52" s="27"/>
      <c r="H52" s="27"/>
    </row>
    <row r="53" spans="2:8">
      <c r="B53" s="15" t="s">
        <v>145</v>
      </c>
      <c r="C53" s="12"/>
      <c r="D53" s="13"/>
      <c r="E53" s="38">
        <f xml:space="preserve"> +E20 +E35 +E50 - (E51 + E52)</f>
        <v>0</v>
      </c>
      <c r="F53" s="14">
        <f xml:space="preserve"> +F20 +F35 +F50 - (F51 + F52)</f>
        <v>7217063</v>
      </c>
      <c r="G53" s="14">
        <f t="shared" si="0"/>
        <v>-7217063</v>
      </c>
      <c r="H53" s="14"/>
    </row>
    <row r="54" spans="2:8">
      <c r="B54" s="15" t="s">
        <v>146</v>
      </c>
      <c r="C54" s="12"/>
      <c r="D54" s="13"/>
      <c r="E54" s="38">
        <v>118815000</v>
      </c>
      <c r="F54" s="14">
        <v>0</v>
      </c>
      <c r="G54" s="14">
        <f t="shared" si="0"/>
        <v>118815000</v>
      </c>
      <c r="H54" s="14"/>
    </row>
    <row r="55" spans="2:8">
      <c r="B55" s="15" t="s">
        <v>147</v>
      </c>
      <c r="C55" s="12"/>
      <c r="D55" s="13"/>
      <c r="E55" s="38">
        <f xml:space="preserve"> +E53 +E54</f>
        <v>118815000</v>
      </c>
      <c r="F55" s="14">
        <f xml:space="preserve"> +F53 +F54</f>
        <v>7217063</v>
      </c>
      <c r="G55" s="14">
        <f t="shared" si="0"/>
        <v>111597937</v>
      </c>
      <c r="H55" s="14"/>
    </row>
    <row r="56" spans="2:8">
      <c r="B56" s="28"/>
      <c r="C56" s="28"/>
      <c r="D56" s="28"/>
      <c r="E56" s="28"/>
      <c r="F56" s="28"/>
      <c r="G56" s="28"/>
      <c r="H56" s="28"/>
    </row>
    <row r="57" spans="2:8">
      <c r="B57" s="28"/>
      <c r="C57" s="28"/>
      <c r="D57" s="28"/>
      <c r="E57" s="28"/>
      <c r="F57" s="28"/>
      <c r="G57" s="28"/>
      <c r="H57" s="28"/>
    </row>
    <row r="58" spans="2:8">
      <c r="B58" s="28"/>
      <c r="C58" s="28"/>
      <c r="D58" s="28"/>
      <c r="E58" s="28"/>
      <c r="F58" s="28"/>
      <c r="G58" s="28"/>
      <c r="H58" s="28"/>
    </row>
    <row r="59" spans="2:8">
      <c r="B59" s="28"/>
      <c r="C59" s="28"/>
      <c r="D59" s="28"/>
      <c r="E59" s="28"/>
      <c r="F59" s="28"/>
      <c r="G59" s="28"/>
      <c r="H59" s="28"/>
    </row>
    <row r="60" spans="2:8">
      <c r="B60" s="28"/>
      <c r="C60" s="28"/>
      <c r="D60" s="28"/>
      <c r="E60" s="28"/>
      <c r="F60" s="28"/>
      <c r="G60" s="28"/>
      <c r="H60" s="28"/>
    </row>
    <row r="61" spans="2:8">
      <c r="B61" s="28"/>
      <c r="C61" s="28"/>
      <c r="D61" s="28"/>
      <c r="E61" s="28"/>
      <c r="F61" s="28"/>
      <c r="G61" s="28"/>
      <c r="H61" s="28"/>
    </row>
    <row r="62" spans="2:8">
      <c r="B62" s="28"/>
      <c r="C62" s="28"/>
      <c r="D62" s="28"/>
      <c r="E62" s="28"/>
      <c r="F62" s="28"/>
      <c r="G62" s="28"/>
      <c r="H62" s="28"/>
    </row>
    <row r="63" spans="2:8">
      <c r="B63" s="28"/>
      <c r="C63" s="28"/>
      <c r="D63" s="28"/>
      <c r="E63" s="28"/>
      <c r="F63" s="28"/>
      <c r="G63" s="28"/>
      <c r="H63" s="28"/>
    </row>
    <row r="64" spans="2:8">
      <c r="B64" s="28"/>
      <c r="C64" s="28"/>
      <c r="D64" s="28"/>
      <c r="E64" s="28"/>
      <c r="F64" s="28"/>
      <c r="G64" s="28"/>
      <c r="H64" s="28"/>
    </row>
    <row r="65" spans="2:8">
      <c r="B65" s="28"/>
      <c r="C65" s="28"/>
      <c r="D65" s="28"/>
      <c r="E65" s="28"/>
      <c r="F65" s="28"/>
      <c r="G65" s="28"/>
      <c r="H65" s="28"/>
    </row>
  </sheetData>
  <mergeCells count="12">
    <mergeCell ref="B21:B35"/>
    <mergeCell ref="C21:C27"/>
    <mergeCell ref="C28:C34"/>
    <mergeCell ref="B36:B50"/>
    <mergeCell ref="C36:C42"/>
    <mergeCell ref="C43:C49"/>
    <mergeCell ref="B3:H3"/>
    <mergeCell ref="B5:H5"/>
    <mergeCell ref="B7:D7"/>
    <mergeCell ref="B8:B20"/>
    <mergeCell ref="C8:C13"/>
    <mergeCell ref="C14:C19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FA9E-BF4A-41FF-A959-CEA63D43AAB9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154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4400000</v>
      </c>
      <c r="F6" s="7">
        <f>+F7</f>
        <v>4465628</v>
      </c>
      <c r="G6" s="7">
        <f>E6-F6</f>
        <v>-65628</v>
      </c>
      <c r="H6" s="7"/>
    </row>
    <row r="7" spans="2:8">
      <c r="B7" s="30"/>
      <c r="C7" s="30"/>
      <c r="D7" s="8" t="s">
        <v>12</v>
      </c>
      <c r="E7" s="9">
        <v>4400000</v>
      </c>
      <c r="F7" s="9">
        <v>4465628</v>
      </c>
      <c r="G7" s="9">
        <f t="shared" ref="G7:G70" si="0">E7-F7</f>
        <v>-65628</v>
      </c>
      <c r="H7" s="9"/>
    </row>
    <row r="8" spans="2:8">
      <c r="B8" s="30"/>
      <c r="C8" s="30"/>
      <c r="D8" s="8" t="s">
        <v>13</v>
      </c>
      <c r="E8" s="9">
        <f>+E9+E13+E14+E16+E17</f>
        <v>39920000</v>
      </c>
      <c r="F8" s="9">
        <f>+F9+F13+F14+F16+F17</f>
        <v>39639508</v>
      </c>
      <c r="G8" s="9">
        <f t="shared" si="0"/>
        <v>280492</v>
      </c>
      <c r="H8" s="9"/>
    </row>
    <row r="9" spans="2:8">
      <c r="B9" s="30"/>
      <c r="C9" s="30"/>
      <c r="D9" s="8" t="s">
        <v>14</v>
      </c>
      <c r="E9" s="9">
        <f>+E10+E11+E12</f>
        <v>39579000</v>
      </c>
      <c r="F9" s="9">
        <f>+F10+F11+F12</f>
        <v>39299257</v>
      </c>
      <c r="G9" s="9">
        <f t="shared" si="0"/>
        <v>279743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39579000</v>
      </c>
      <c r="F11" s="9">
        <v>39299257</v>
      </c>
      <c r="G11" s="9">
        <f t="shared" si="0"/>
        <v>279743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120000</v>
      </c>
      <c r="F13" s="9">
        <v>119451</v>
      </c>
      <c r="G13" s="9">
        <f t="shared" si="0"/>
        <v>549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221000</v>
      </c>
      <c r="F17" s="9">
        <f>+F18+F19+F20</f>
        <v>220800</v>
      </c>
      <c r="G17" s="9">
        <f t="shared" si="0"/>
        <v>200</v>
      </c>
      <c r="H17" s="9"/>
    </row>
    <row r="18" spans="2:8">
      <c r="B18" s="30"/>
      <c r="C18" s="30"/>
      <c r="D18" s="8" t="s">
        <v>23</v>
      </c>
      <c r="E18" s="9">
        <v>221000</v>
      </c>
      <c r="F18" s="9">
        <v>220800</v>
      </c>
      <c r="G18" s="9">
        <f t="shared" si="0"/>
        <v>200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560000</v>
      </c>
      <c r="F21" s="9">
        <v>560000</v>
      </c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75</v>
      </c>
      <c r="G22" s="9">
        <f t="shared" si="0"/>
        <v>-75</v>
      </c>
      <c r="H22" s="9"/>
    </row>
    <row r="23" spans="2:8">
      <c r="B23" s="30"/>
      <c r="C23" s="30"/>
      <c r="D23" s="8" t="s">
        <v>28</v>
      </c>
      <c r="E23" s="9">
        <f>+E24+E25+E26</f>
        <v>17000</v>
      </c>
      <c r="F23" s="9">
        <f>+F24+F25+F26</f>
        <v>16500</v>
      </c>
      <c r="G23" s="9">
        <f t="shared" si="0"/>
        <v>500</v>
      </c>
      <c r="H23" s="9"/>
    </row>
    <row r="24" spans="2:8">
      <c r="B24" s="30"/>
      <c r="C24" s="30"/>
      <c r="D24" s="8" t="s">
        <v>29</v>
      </c>
      <c r="E24" s="9">
        <v>9000</v>
      </c>
      <c r="F24" s="9">
        <v>9000</v>
      </c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8000</v>
      </c>
      <c r="F26" s="9">
        <v>7500</v>
      </c>
      <c r="G26" s="9">
        <f t="shared" si="0"/>
        <v>500</v>
      </c>
      <c r="H26" s="9"/>
    </row>
    <row r="27" spans="2:8">
      <c r="B27" s="30"/>
      <c r="C27" s="31"/>
      <c r="D27" s="10" t="s">
        <v>32</v>
      </c>
      <c r="E27" s="11">
        <f>+E6+E8+E21+E22+E23</f>
        <v>44897000</v>
      </c>
      <c r="F27" s="11">
        <f>+F6+F8+F21+F22+F23</f>
        <v>44681711</v>
      </c>
      <c r="G27" s="11">
        <f t="shared" si="0"/>
        <v>215289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23943000</v>
      </c>
      <c r="F28" s="9">
        <f>+F29+F30+F31+F32+F33+F34</f>
        <v>23635794</v>
      </c>
      <c r="G28" s="9">
        <f t="shared" si="0"/>
        <v>307206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16211000</v>
      </c>
      <c r="F30" s="9">
        <v>16160009</v>
      </c>
      <c r="G30" s="9">
        <f t="shared" si="0"/>
        <v>50991</v>
      </c>
      <c r="H30" s="9"/>
    </row>
    <row r="31" spans="2:8">
      <c r="B31" s="30"/>
      <c r="C31" s="30"/>
      <c r="D31" s="8" t="s">
        <v>37</v>
      </c>
      <c r="E31" s="9">
        <v>3481000</v>
      </c>
      <c r="F31" s="9">
        <v>3395300</v>
      </c>
      <c r="G31" s="9">
        <f t="shared" si="0"/>
        <v>85700</v>
      </c>
      <c r="H31" s="9"/>
    </row>
    <row r="32" spans="2:8">
      <c r="B32" s="30"/>
      <c r="C32" s="30"/>
      <c r="D32" s="8" t="s">
        <v>38</v>
      </c>
      <c r="E32" s="9">
        <v>643000</v>
      </c>
      <c r="F32" s="9">
        <v>614291</v>
      </c>
      <c r="G32" s="9">
        <f t="shared" si="0"/>
        <v>28709</v>
      </c>
      <c r="H32" s="9"/>
    </row>
    <row r="33" spans="2:8">
      <c r="B33" s="30"/>
      <c r="C33" s="30"/>
      <c r="D33" s="8" t="s">
        <v>39</v>
      </c>
      <c r="E33" s="9">
        <v>400000</v>
      </c>
      <c r="F33" s="9">
        <v>400500</v>
      </c>
      <c r="G33" s="9">
        <f t="shared" si="0"/>
        <v>-500</v>
      </c>
      <c r="H33" s="9"/>
    </row>
    <row r="34" spans="2:8">
      <c r="B34" s="30"/>
      <c r="C34" s="30"/>
      <c r="D34" s="8" t="s">
        <v>40</v>
      </c>
      <c r="E34" s="9">
        <v>3208000</v>
      </c>
      <c r="F34" s="9">
        <v>3065694</v>
      </c>
      <c r="G34" s="9">
        <f t="shared" si="0"/>
        <v>142306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1412000</v>
      </c>
      <c r="F35" s="9">
        <f>+F36+F37+F38+F39+F40+F41+F42+F43+F44+F45+F46</f>
        <v>1035348</v>
      </c>
      <c r="G35" s="9">
        <f t="shared" si="0"/>
        <v>376652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120000</v>
      </c>
      <c r="F37" s="9">
        <v>94000</v>
      </c>
      <c r="G37" s="9">
        <f t="shared" si="0"/>
        <v>26000</v>
      </c>
      <c r="H37" s="9"/>
    </row>
    <row r="38" spans="2:8">
      <c r="B38" s="30"/>
      <c r="C38" s="30"/>
      <c r="D38" s="8" t="s">
        <v>44</v>
      </c>
      <c r="E38" s="9">
        <v>20000</v>
      </c>
      <c r="F38" s="9">
        <v>660</v>
      </c>
      <c r="G38" s="9">
        <f t="shared" si="0"/>
        <v>19340</v>
      </c>
      <c r="H38" s="9"/>
    </row>
    <row r="39" spans="2:8">
      <c r="B39" s="30"/>
      <c r="C39" s="30"/>
      <c r="D39" s="8" t="s">
        <v>45</v>
      </c>
      <c r="E39" s="9">
        <v>250000</v>
      </c>
      <c r="F39" s="9">
        <v>219868</v>
      </c>
      <c r="G39" s="9">
        <f t="shared" si="0"/>
        <v>30132</v>
      </c>
      <c r="H39" s="9"/>
    </row>
    <row r="40" spans="2:8">
      <c r="B40" s="30"/>
      <c r="C40" s="30"/>
      <c r="D40" s="8" t="s">
        <v>46</v>
      </c>
      <c r="E40" s="9">
        <v>350000</v>
      </c>
      <c r="F40" s="9">
        <v>142764</v>
      </c>
      <c r="G40" s="9">
        <f t="shared" si="0"/>
        <v>207236</v>
      </c>
      <c r="H40" s="9"/>
    </row>
    <row r="41" spans="2:8">
      <c r="B41" s="30"/>
      <c r="C41" s="30"/>
      <c r="D41" s="8" t="s">
        <v>47</v>
      </c>
      <c r="E41" s="9">
        <v>250000</v>
      </c>
      <c r="F41" s="9">
        <v>230787</v>
      </c>
      <c r="G41" s="9">
        <f t="shared" si="0"/>
        <v>19213</v>
      </c>
      <c r="H41" s="9"/>
    </row>
    <row r="42" spans="2:8">
      <c r="B42" s="30"/>
      <c r="C42" s="30"/>
      <c r="D42" s="8" t="s">
        <v>48</v>
      </c>
      <c r="E42" s="9">
        <v>24000</v>
      </c>
      <c r="F42" s="9">
        <v>23760</v>
      </c>
      <c r="G42" s="9">
        <f t="shared" si="0"/>
        <v>240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128000</v>
      </c>
      <c r="F44" s="9">
        <v>128000</v>
      </c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120000</v>
      </c>
      <c r="F45" s="9">
        <v>117696</v>
      </c>
      <c r="G45" s="9">
        <f t="shared" si="0"/>
        <v>2304</v>
      </c>
      <c r="H45" s="9"/>
    </row>
    <row r="46" spans="2:8">
      <c r="B46" s="30"/>
      <c r="C46" s="30"/>
      <c r="D46" s="8" t="s">
        <v>52</v>
      </c>
      <c r="E46" s="9">
        <v>150000</v>
      </c>
      <c r="F46" s="9">
        <v>77813</v>
      </c>
      <c r="G46" s="9">
        <f t="shared" si="0"/>
        <v>72187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3393000</v>
      </c>
      <c r="F47" s="9">
        <f>+F48+F49+F50+F51+F52+F53+F54+F55+F56+F57+F58+F59+F60+F61+F62+F63+F64+F65+F66+F67+F68</f>
        <v>3085087</v>
      </c>
      <c r="G47" s="9">
        <f t="shared" si="0"/>
        <v>307913</v>
      </c>
      <c r="H47" s="9"/>
    </row>
    <row r="48" spans="2:8">
      <c r="B48" s="30"/>
      <c r="C48" s="30"/>
      <c r="D48" s="8" t="s">
        <v>54</v>
      </c>
      <c r="E48" s="9">
        <v>40000</v>
      </c>
      <c r="F48" s="9">
        <v>28517</v>
      </c>
      <c r="G48" s="9">
        <f t="shared" si="0"/>
        <v>11483</v>
      </c>
      <c r="H48" s="9"/>
    </row>
    <row r="49" spans="2:8">
      <c r="B49" s="30"/>
      <c r="C49" s="30"/>
      <c r="D49" s="8" t="s">
        <v>55</v>
      </c>
      <c r="E49" s="9">
        <v>20000</v>
      </c>
      <c r="F49" s="9"/>
      <c r="G49" s="9">
        <f t="shared" si="0"/>
        <v>20000</v>
      </c>
      <c r="H49" s="9"/>
    </row>
    <row r="50" spans="2:8">
      <c r="B50" s="30"/>
      <c r="C50" s="30"/>
      <c r="D50" s="8" t="s">
        <v>56</v>
      </c>
      <c r="E50" s="9">
        <v>30000</v>
      </c>
      <c r="F50" s="9">
        <v>28700</v>
      </c>
      <c r="G50" s="9">
        <f t="shared" si="0"/>
        <v>1300</v>
      </c>
      <c r="H50" s="9"/>
    </row>
    <row r="51" spans="2:8">
      <c r="B51" s="30"/>
      <c r="C51" s="30"/>
      <c r="D51" s="8" t="s">
        <v>57</v>
      </c>
      <c r="E51" s="9">
        <v>60000</v>
      </c>
      <c r="F51" s="9">
        <v>58000</v>
      </c>
      <c r="G51" s="9">
        <f t="shared" si="0"/>
        <v>2000</v>
      </c>
      <c r="H51" s="9"/>
    </row>
    <row r="52" spans="2:8">
      <c r="B52" s="30"/>
      <c r="C52" s="30"/>
      <c r="D52" s="8" t="s">
        <v>58</v>
      </c>
      <c r="E52" s="9">
        <v>100000</v>
      </c>
      <c r="F52" s="9">
        <v>76930</v>
      </c>
      <c r="G52" s="9">
        <f t="shared" si="0"/>
        <v>23070</v>
      </c>
      <c r="H52" s="9"/>
    </row>
    <row r="53" spans="2:8">
      <c r="B53" s="30"/>
      <c r="C53" s="30"/>
      <c r="D53" s="8" t="s">
        <v>59</v>
      </c>
      <c r="E53" s="9">
        <v>240000</v>
      </c>
      <c r="F53" s="9">
        <v>141009</v>
      </c>
      <c r="G53" s="9">
        <f t="shared" si="0"/>
        <v>98991</v>
      </c>
      <c r="H53" s="9"/>
    </row>
    <row r="54" spans="2:8">
      <c r="B54" s="30"/>
      <c r="C54" s="30"/>
      <c r="D54" s="8" t="s">
        <v>46</v>
      </c>
      <c r="E54" s="9">
        <v>140000</v>
      </c>
      <c r="F54" s="9">
        <v>47588</v>
      </c>
      <c r="G54" s="9">
        <f t="shared" si="0"/>
        <v>92412</v>
      </c>
      <c r="H54" s="9"/>
    </row>
    <row r="55" spans="2:8">
      <c r="B55" s="30"/>
      <c r="C55" s="30"/>
      <c r="D55" s="8" t="s">
        <v>60</v>
      </c>
      <c r="E55" s="9">
        <v>210000</v>
      </c>
      <c r="F55" s="9">
        <v>208239</v>
      </c>
      <c r="G55" s="9">
        <f t="shared" si="0"/>
        <v>1761</v>
      </c>
      <c r="H55" s="9"/>
    </row>
    <row r="56" spans="2:8">
      <c r="B56" s="30"/>
      <c r="C56" s="30"/>
      <c r="D56" s="8" t="s">
        <v>61</v>
      </c>
      <c r="E56" s="9">
        <v>215000</v>
      </c>
      <c r="F56" s="9">
        <v>213094</v>
      </c>
      <c r="G56" s="9">
        <f t="shared" si="0"/>
        <v>1906</v>
      </c>
      <c r="H56" s="9"/>
    </row>
    <row r="57" spans="2:8">
      <c r="B57" s="30"/>
      <c r="C57" s="30"/>
      <c r="D57" s="8" t="s">
        <v>62</v>
      </c>
      <c r="E57" s="9">
        <v>5000</v>
      </c>
      <c r="F57" s="9">
        <v>1188</v>
      </c>
      <c r="G57" s="9">
        <f t="shared" si="0"/>
        <v>3812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98000</v>
      </c>
      <c r="F59" s="9">
        <v>97908</v>
      </c>
      <c r="G59" s="9">
        <f t="shared" si="0"/>
        <v>92</v>
      </c>
      <c r="H59" s="9"/>
    </row>
    <row r="60" spans="2:8">
      <c r="B60" s="30"/>
      <c r="C60" s="30"/>
      <c r="D60" s="8" t="s">
        <v>65</v>
      </c>
      <c r="E60" s="9">
        <v>15000</v>
      </c>
      <c r="F60" s="9">
        <v>12252</v>
      </c>
      <c r="G60" s="9">
        <f t="shared" si="0"/>
        <v>2748</v>
      </c>
      <c r="H60" s="9"/>
    </row>
    <row r="61" spans="2:8">
      <c r="B61" s="30"/>
      <c r="C61" s="30"/>
      <c r="D61" s="8" t="s">
        <v>48</v>
      </c>
      <c r="E61" s="9">
        <v>110000</v>
      </c>
      <c r="F61" s="9">
        <v>107626</v>
      </c>
      <c r="G61" s="9">
        <f t="shared" si="0"/>
        <v>2374</v>
      </c>
      <c r="H61" s="9"/>
    </row>
    <row r="62" spans="2:8">
      <c r="B62" s="30"/>
      <c r="C62" s="30"/>
      <c r="D62" s="8" t="s">
        <v>49</v>
      </c>
      <c r="E62" s="9">
        <v>243000</v>
      </c>
      <c r="F62" s="9">
        <v>242915</v>
      </c>
      <c r="G62" s="9">
        <f t="shared" si="0"/>
        <v>85</v>
      </c>
      <c r="H62" s="9"/>
    </row>
    <row r="63" spans="2:8">
      <c r="B63" s="30"/>
      <c r="C63" s="30"/>
      <c r="D63" s="8" t="s">
        <v>66</v>
      </c>
      <c r="E63" s="9">
        <v>1589000</v>
      </c>
      <c r="F63" s="9">
        <v>1588800</v>
      </c>
      <c r="G63" s="9">
        <f t="shared" si="0"/>
        <v>200</v>
      </c>
      <c r="H63" s="9"/>
    </row>
    <row r="64" spans="2:8">
      <c r="B64" s="30"/>
      <c r="C64" s="30"/>
      <c r="D64" s="8" t="s">
        <v>67</v>
      </c>
      <c r="E64" s="9">
        <v>160000</v>
      </c>
      <c r="F64" s="9">
        <v>138483</v>
      </c>
      <c r="G64" s="9">
        <f t="shared" si="0"/>
        <v>21517</v>
      </c>
      <c r="H64" s="9"/>
    </row>
    <row r="65" spans="2:8">
      <c r="B65" s="30"/>
      <c r="C65" s="30"/>
      <c r="D65" s="8" t="s">
        <v>68</v>
      </c>
      <c r="E65" s="9">
        <v>10000</v>
      </c>
      <c r="F65" s="9">
        <v>9900</v>
      </c>
      <c r="G65" s="9">
        <f t="shared" si="0"/>
        <v>100</v>
      </c>
      <c r="H65" s="9"/>
    </row>
    <row r="66" spans="2:8">
      <c r="B66" s="30"/>
      <c r="C66" s="30"/>
      <c r="D66" s="8" t="s">
        <v>69</v>
      </c>
      <c r="E66" s="9">
        <v>58000</v>
      </c>
      <c r="F66" s="9">
        <v>58000</v>
      </c>
      <c r="G66" s="9">
        <f t="shared" si="0"/>
        <v>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25938</v>
      </c>
      <c r="G67" s="9">
        <f t="shared" si="0"/>
        <v>24062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4400000</v>
      </c>
      <c r="F69" s="9">
        <f>+F70</f>
        <v>4532132</v>
      </c>
      <c r="G69" s="9">
        <f t="shared" si="0"/>
        <v>-132132</v>
      </c>
      <c r="H69" s="9"/>
    </row>
    <row r="70" spans="2:8">
      <c r="B70" s="30"/>
      <c r="C70" s="30"/>
      <c r="D70" s="8" t="s">
        <v>72</v>
      </c>
      <c r="E70" s="9">
        <f>+E71+E72</f>
        <v>4400000</v>
      </c>
      <c r="F70" s="9">
        <f>+F71+F72</f>
        <v>4532132</v>
      </c>
      <c r="G70" s="9">
        <f t="shared" si="0"/>
        <v>-132132</v>
      </c>
      <c r="H70" s="9"/>
    </row>
    <row r="71" spans="2:8">
      <c r="B71" s="30"/>
      <c r="C71" s="30"/>
      <c r="D71" s="8" t="s">
        <v>73</v>
      </c>
      <c r="E71" s="9">
        <v>4400000</v>
      </c>
      <c r="F71" s="9">
        <v>4532132</v>
      </c>
      <c r="G71" s="9">
        <f t="shared" ref="G71:G134" si="1">E71-F71</f>
        <v>-132132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33148000</v>
      </c>
      <c r="F74" s="11">
        <f>+F28+F35+F47+F69+F73</f>
        <v>32288361</v>
      </c>
      <c r="G74" s="11">
        <f t="shared" si="1"/>
        <v>859639</v>
      </c>
      <c r="H74" s="11"/>
    </row>
    <row r="75" spans="2:8">
      <c r="B75" s="31"/>
      <c r="C75" s="12" t="s">
        <v>77</v>
      </c>
      <c r="D75" s="13"/>
      <c r="E75" s="14">
        <f xml:space="preserve"> +E27 - E74</f>
        <v>11749000</v>
      </c>
      <c r="F75" s="14">
        <f xml:space="preserve"> +F27 - F74</f>
        <v>12393350</v>
      </c>
      <c r="G75" s="14">
        <f t="shared" si="1"/>
        <v>-644350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3364000</v>
      </c>
      <c r="F92" s="9">
        <f>+F93+F94+F95+F96+F97</f>
        <v>3355461</v>
      </c>
      <c r="G92" s="9">
        <f t="shared" si="1"/>
        <v>8539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>
        <v>964000</v>
      </c>
      <c r="F96" s="9">
        <v>1025200</v>
      </c>
      <c r="G96" s="9">
        <f t="shared" si="1"/>
        <v>-61200</v>
      </c>
      <c r="H96" s="9"/>
    </row>
    <row r="97" spans="2:8">
      <c r="B97" s="30"/>
      <c r="C97" s="30"/>
      <c r="D97" s="8" t="s">
        <v>100</v>
      </c>
      <c r="E97" s="9">
        <v>2400000</v>
      </c>
      <c r="F97" s="9">
        <v>2330261</v>
      </c>
      <c r="G97" s="9">
        <f t="shared" si="1"/>
        <v>69739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3364000</v>
      </c>
      <c r="F101" s="11">
        <f>+F90+F91+F92+F98+F99+F100</f>
        <v>3355461</v>
      </c>
      <c r="G101" s="11">
        <f t="shared" si="1"/>
        <v>8539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-3364000</v>
      </c>
      <c r="F102" s="14">
        <f xml:space="preserve"> +F89 - F101</f>
        <v>-3355461</v>
      </c>
      <c r="G102" s="14">
        <f t="shared" si="1"/>
        <v>-8539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3404000</v>
      </c>
      <c r="F107" s="9">
        <f>+F108+F109+F110+F111+F112</f>
        <v>3000000</v>
      </c>
      <c r="G107" s="9">
        <f t="shared" si="1"/>
        <v>404000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>
        <v>3404000</v>
      </c>
      <c r="F110" s="9">
        <v>3000000</v>
      </c>
      <c r="G110" s="9">
        <f t="shared" si="1"/>
        <v>404000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1421000</v>
      </c>
      <c r="F118" s="9"/>
      <c r="G118" s="9">
        <f t="shared" si="1"/>
        <v>1421000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4825000</v>
      </c>
      <c r="F120" s="11">
        <f>+F103+F104+F105+F106+F107+F113+F114+F115+F116+F117+F118+F119</f>
        <v>3000000</v>
      </c>
      <c r="G120" s="11">
        <f t="shared" si="1"/>
        <v>1825000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13112000</v>
      </c>
      <c r="F136" s="17">
        <v>12037000</v>
      </c>
      <c r="G136" s="17">
        <f t="shared" si="2"/>
        <v>1075000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13112000</v>
      </c>
      <c r="F138" s="19">
        <f>+F121+F122+F123+F124+F125+F131+F132+F133+F134+F135+F136+F137</f>
        <v>12037000</v>
      </c>
      <c r="G138" s="19">
        <f t="shared" si="2"/>
        <v>1075000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-8287000</v>
      </c>
      <c r="F139" s="14">
        <f xml:space="preserve"> +F120 - F138</f>
        <v>-9037000</v>
      </c>
      <c r="G139" s="14">
        <f t="shared" si="2"/>
        <v>750000</v>
      </c>
      <c r="H139" s="14"/>
    </row>
    <row r="140" spans="2:8">
      <c r="B140" s="20" t="s">
        <v>144</v>
      </c>
      <c r="C140" s="21"/>
      <c r="D140" s="22"/>
      <c r="E140" s="23">
        <v>98000</v>
      </c>
      <c r="F140" s="23"/>
      <c r="G140" s="23">
        <f>E140 + E141</f>
        <v>98000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889</v>
      </c>
      <c r="G142" s="14">
        <f t="shared" ref="G142:G144" si="3">E142-F142</f>
        <v>-889</v>
      </c>
      <c r="H142" s="14"/>
    </row>
    <row r="143" spans="2:8">
      <c r="B143" s="15" t="s">
        <v>146</v>
      </c>
      <c r="C143" s="12"/>
      <c r="D143" s="13"/>
      <c r="E143" s="14">
        <v>5953000</v>
      </c>
      <c r="F143" s="14">
        <v>5953325</v>
      </c>
      <c r="G143" s="14">
        <f t="shared" si="3"/>
        <v>-325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5953000</v>
      </c>
      <c r="F144" s="14">
        <f xml:space="preserve"> +F142 +F143</f>
        <v>5954214</v>
      </c>
      <c r="G144" s="14">
        <f t="shared" si="3"/>
        <v>-1214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9CF1-F91C-4372-ACE5-FDA756BA2EA9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155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9300000</v>
      </c>
      <c r="F6" s="7">
        <f>+F7</f>
        <v>10231031</v>
      </c>
      <c r="G6" s="7">
        <f>E6-F6</f>
        <v>-931031</v>
      </c>
      <c r="H6" s="7"/>
    </row>
    <row r="7" spans="2:8">
      <c r="B7" s="30"/>
      <c r="C7" s="30"/>
      <c r="D7" s="8" t="s">
        <v>12</v>
      </c>
      <c r="E7" s="9">
        <v>9300000</v>
      </c>
      <c r="F7" s="9">
        <v>10231031</v>
      </c>
      <c r="G7" s="9">
        <f t="shared" ref="G7:G70" si="0">E7-F7</f>
        <v>-931031</v>
      </c>
      <c r="H7" s="9"/>
    </row>
    <row r="8" spans="2:8">
      <c r="B8" s="30"/>
      <c r="C8" s="30"/>
      <c r="D8" s="8" t="s">
        <v>13</v>
      </c>
      <c r="E8" s="9">
        <f>+E9+E13+E14+E16+E17</f>
        <v>39709000</v>
      </c>
      <c r="F8" s="9">
        <f>+F9+F13+F14+F16+F17</f>
        <v>39704769</v>
      </c>
      <c r="G8" s="9">
        <f t="shared" si="0"/>
        <v>4231</v>
      </c>
      <c r="H8" s="9"/>
    </row>
    <row r="9" spans="2:8">
      <c r="B9" s="30"/>
      <c r="C9" s="30"/>
      <c r="D9" s="8" t="s">
        <v>14</v>
      </c>
      <c r="E9" s="9">
        <f>+E10+E11+E12</f>
        <v>39199000</v>
      </c>
      <c r="F9" s="9">
        <f>+F10+F11+F12</f>
        <v>39329283</v>
      </c>
      <c r="G9" s="9">
        <f t="shared" si="0"/>
        <v>-130283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39110000</v>
      </c>
      <c r="F11" s="9">
        <v>39329283</v>
      </c>
      <c r="G11" s="9">
        <f t="shared" si="0"/>
        <v>-219283</v>
      </c>
      <c r="H11" s="9"/>
    </row>
    <row r="12" spans="2:8">
      <c r="B12" s="30"/>
      <c r="C12" s="30"/>
      <c r="D12" s="8" t="s">
        <v>17</v>
      </c>
      <c r="E12" s="9">
        <v>89000</v>
      </c>
      <c r="F12" s="9"/>
      <c r="G12" s="9">
        <f t="shared" si="0"/>
        <v>89000</v>
      </c>
      <c r="H12" s="9"/>
    </row>
    <row r="13" spans="2:8">
      <c r="B13" s="30"/>
      <c r="C13" s="30"/>
      <c r="D13" s="8" t="s">
        <v>18</v>
      </c>
      <c r="E13" s="9"/>
      <c r="F13" s="9">
        <v>89766</v>
      </c>
      <c r="G13" s="9">
        <f t="shared" si="0"/>
        <v>-89766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510000</v>
      </c>
      <c r="F17" s="9">
        <f>+F18+F19+F20</f>
        <v>285720</v>
      </c>
      <c r="G17" s="9">
        <f t="shared" si="0"/>
        <v>224280</v>
      </c>
      <c r="H17" s="9"/>
    </row>
    <row r="18" spans="2:8">
      <c r="B18" s="30"/>
      <c r="C18" s="30"/>
      <c r="D18" s="8" t="s">
        <v>23</v>
      </c>
      <c r="E18" s="9">
        <v>510000</v>
      </c>
      <c r="F18" s="9">
        <v>198720</v>
      </c>
      <c r="G18" s="9">
        <f t="shared" si="0"/>
        <v>311280</v>
      </c>
      <c r="H18" s="9"/>
    </row>
    <row r="19" spans="2:8">
      <c r="B19" s="30"/>
      <c r="C19" s="30"/>
      <c r="D19" s="8" t="s">
        <v>24</v>
      </c>
      <c r="E19" s="9"/>
      <c r="F19" s="9">
        <v>87000</v>
      </c>
      <c r="G19" s="9">
        <f t="shared" si="0"/>
        <v>-87000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75000</v>
      </c>
      <c r="F21" s="9">
        <v>75000</v>
      </c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26</v>
      </c>
      <c r="G22" s="9">
        <f t="shared" si="0"/>
        <v>-26</v>
      </c>
      <c r="H22" s="9"/>
    </row>
    <row r="23" spans="2:8">
      <c r="B23" s="30"/>
      <c r="C23" s="30"/>
      <c r="D23" s="8" t="s">
        <v>28</v>
      </c>
      <c r="E23" s="9">
        <f>+E24+E25+E26</f>
        <v>35000</v>
      </c>
      <c r="F23" s="9">
        <f>+F24+F25+F26</f>
        <v>34000</v>
      </c>
      <c r="G23" s="9">
        <f t="shared" si="0"/>
        <v>1000</v>
      </c>
      <c r="H23" s="9"/>
    </row>
    <row r="24" spans="2:8">
      <c r="B24" s="30"/>
      <c r="C24" s="30"/>
      <c r="D24" s="8" t="s">
        <v>29</v>
      </c>
      <c r="E24" s="9">
        <v>20000</v>
      </c>
      <c r="F24" s="9">
        <v>19000</v>
      </c>
      <c r="G24" s="9">
        <f t="shared" si="0"/>
        <v>1000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15000</v>
      </c>
      <c r="F26" s="9">
        <v>15000</v>
      </c>
      <c r="G26" s="9">
        <f t="shared" si="0"/>
        <v>0</v>
      </c>
      <c r="H26" s="9"/>
    </row>
    <row r="27" spans="2:8">
      <c r="B27" s="30"/>
      <c r="C27" s="31"/>
      <c r="D27" s="10" t="s">
        <v>32</v>
      </c>
      <c r="E27" s="11">
        <f>+E6+E8+E21+E22+E23</f>
        <v>49119000</v>
      </c>
      <c r="F27" s="11">
        <f>+F6+F8+F21+F22+F23</f>
        <v>50044826</v>
      </c>
      <c r="G27" s="11">
        <f t="shared" si="0"/>
        <v>-925826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34430000</v>
      </c>
      <c r="F28" s="9">
        <f>+F29+F30+F31+F32+F33+F34</f>
        <v>34384564</v>
      </c>
      <c r="G28" s="9">
        <f t="shared" si="0"/>
        <v>45436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17998000</v>
      </c>
      <c r="F30" s="9">
        <v>17943940</v>
      </c>
      <c r="G30" s="9">
        <f t="shared" si="0"/>
        <v>54060</v>
      </c>
      <c r="H30" s="9"/>
    </row>
    <row r="31" spans="2:8">
      <c r="B31" s="30"/>
      <c r="C31" s="30"/>
      <c r="D31" s="8" t="s">
        <v>37</v>
      </c>
      <c r="E31" s="9">
        <v>3675000</v>
      </c>
      <c r="F31" s="9">
        <v>3604700</v>
      </c>
      <c r="G31" s="9">
        <f t="shared" si="0"/>
        <v>70300</v>
      </c>
      <c r="H31" s="9"/>
    </row>
    <row r="32" spans="2:8">
      <c r="B32" s="30"/>
      <c r="C32" s="30"/>
      <c r="D32" s="8" t="s">
        <v>38</v>
      </c>
      <c r="E32" s="9">
        <v>7765000</v>
      </c>
      <c r="F32" s="9">
        <v>7762966</v>
      </c>
      <c r="G32" s="9">
        <f t="shared" si="0"/>
        <v>2034</v>
      </c>
      <c r="H32" s="9"/>
    </row>
    <row r="33" spans="2:8">
      <c r="B33" s="30"/>
      <c r="C33" s="30"/>
      <c r="D33" s="8" t="s">
        <v>39</v>
      </c>
      <c r="E33" s="9">
        <v>801000</v>
      </c>
      <c r="F33" s="9">
        <v>801000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4191000</v>
      </c>
      <c r="F34" s="9">
        <v>4271958</v>
      </c>
      <c r="G34" s="9">
        <f t="shared" si="0"/>
        <v>-80958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1675000</v>
      </c>
      <c r="F35" s="9">
        <f>+F36+F37+F38+F39+F40+F41+F42+F43+F44+F45+F46</f>
        <v>945210</v>
      </c>
      <c r="G35" s="9">
        <f t="shared" si="0"/>
        <v>729790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57000</v>
      </c>
      <c r="F37" s="9">
        <v>58049</v>
      </c>
      <c r="G37" s="9">
        <f t="shared" si="0"/>
        <v>-1049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210000</v>
      </c>
      <c r="F39" s="9">
        <v>209966</v>
      </c>
      <c r="G39" s="9">
        <f t="shared" si="0"/>
        <v>34</v>
      </c>
      <c r="H39" s="9"/>
    </row>
    <row r="40" spans="2:8">
      <c r="B40" s="30"/>
      <c r="C40" s="30"/>
      <c r="D40" s="8" t="s">
        <v>46</v>
      </c>
      <c r="E40" s="9">
        <v>550000</v>
      </c>
      <c r="F40" s="9">
        <v>202751</v>
      </c>
      <c r="G40" s="9">
        <f t="shared" si="0"/>
        <v>347249</v>
      </c>
      <c r="H40" s="9"/>
    </row>
    <row r="41" spans="2:8">
      <c r="B41" s="30"/>
      <c r="C41" s="30"/>
      <c r="D41" s="8" t="s">
        <v>47</v>
      </c>
      <c r="E41" s="9">
        <v>150000</v>
      </c>
      <c r="F41" s="9">
        <v>130553</v>
      </c>
      <c r="G41" s="9">
        <f t="shared" si="0"/>
        <v>19447</v>
      </c>
      <c r="H41" s="9"/>
    </row>
    <row r="42" spans="2:8">
      <c r="B42" s="30"/>
      <c r="C42" s="30"/>
      <c r="D42" s="8" t="s">
        <v>48</v>
      </c>
      <c r="E42" s="9">
        <v>24000</v>
      </c>
      <c r="F42" s="9">
        <v>23564</v>
      </c>
      <c r="G42" s="9">
        <f t="shared" si="0"/>
        <v>436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74000</v>
      </c>
      <c r="F44" s="9">
        <v>88000</v>
      </c>
      <c r="G44" s="9">
        <f t="shared" si="0"/>
        <v>-14000</v>
      </c>
      <c r="H44" s="9"/>
    </row>
    <row r="45" spans="2:8">
      <c r="B45" s="30"/>
      <c r="C45" s="30"/>
      <c r="D45" s="8" t="s">
        <v>51</v>
      </c>
      <c r="E45" s="9">
        <v>480000</v>
      </c>
      <c r="F45" s="9">
        <v>153697</v>
      </c>
      <c r="G45" s="9">
        <f t="shared" si="0"/>
        <v>326303</v>
      </c>
      <c r="H45" s="9"/>
    </row>
    <row r="46" spans="2:8">
      <c r="B46" s="30"/>
      <c r="C46" s="30"/>
      <c r="D46" s="8" t="s">
        <v>52</v>
      </c>
      <c r="E46" s="9">
        <v>130000</v>
      </c>
      <c r="F46" s="9">
        <v>78630</v>
      </c>
      <c r="G46" s="9">
        <f t="shared" si="0"/>
        <v>51370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3382000</v>
      </c>
      <c r="F47" s="9">
        <f>+F48+F49+F50+F51+F52+F53+F54+F55+F56+F57+F58+F59+F60+F61+F62+F63+F64+F65+F66+F67+F68</f>
        <v>2267278</v>
      </c>
      <c r="G47" s="9">
        <f t="shared" si="0"/>
        <v>1114722</v>
      </c>
      <c r="H47" s="9"/>
    </row>
    <row r="48" spans="2:8">
      <c r="B48" s="30"/>
      <c r="C48" s="30"/>
      <c r="D48" s="8" t="s">
        <v>54</v>
      </c>
      <c r="E48" s="9">
        <v>79000</v>
      </c>
      <c r="F48" s="9">
        <v>78552</v>
      </c>
      <c r="G48" s="9">
        <f t="shared" si="0"/>
        <v>448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15000</v>
      </c>
      <c r="F50" s="9">
        <v>8630</v>
      </c>
      <c r="G50" s="9">
        <f t="shared" si="0"/>
        <v>6370</v>
      </c>
      <c r="H50" s="9"/>
    </row>
    <row r="51" spans="2:8">
      <c r="B51" s="30"/>
      <c r="C51" s="30"/>
      <c r="D51" s="8" t="s">
        <v>57</v>
      </c>
      <c r="E51" s="9">
        <v>90000</v>
      </c>
      <c r="F51" s="9">
        <v>75000</v>
      </c>
      <c r="G51" s="9">
        <f t="shared" si="0"/>
        <v>15000</v>
      </c>
      <c r="H51" s="9"/>
    </row>
    <row r="52" spans="2:8">
      <c r="B52" s="30"/>
      <c r="C52" s="30"/>
      <c r="D52" s="8" t="s">
        <v>58</v>
      </c>
      <c r="E52" s="9">
        <v>60000</v>
      </c>
      <c r="F52" s="9">
        <v>55144</v>
      </c>
      <c r="G52" s="9">
        <f t="shared" si="0"/>
        <v>4856</v>
      </c>
      <c r="H52" s="9"/>
    </row>
    <row r="53" spans="2:8">
      <c r="B53" s="30"/>
      <c r="C53" s="30"/>
      <c r="D53" s="8" t="s">
        <v>59</v>
      </c>
      <c r="E53" s="9">
        <v>146000</v>
      </c>
      <c r="F53" s="9">
        <v>48964</v>
      </c>
      <c r="G53" s="9">
        <f t="shared" si="0"/>
        <v>97036</v>
      </c>
      <c r="H53" s="9"/>
    </row>
    <row r="54" spans="2:8">
      <c r="B54" s="30"/>
      <c r="C54" s="30"/>
      <c r="D54" s="8" t="s">
        <v>46</v>
      </c>
      <c r="E54" s="9">
        <v>250000</v>
      </c>
      <c r="F54" s="9">
        <v>86895</v>
      </c>
      <c r="G54" s="9">
        <f t="shared" si="0"/>
        <v>163105</v>
      </c>
      <c r="H54" s="9"/>
    </row>
    <row r="55" spans="2:8">
      <c r="B55" s="30"/>
      <c r="C55" s="30"/>
      <c r="D55" s="8" t="s">
        <v>60</v>
      </c>
      <c r="E55" s="9">
        <v>792000</v>
      </c>
      <c r="F55" s="9">
        <v>504350</v>
      </c>
      <c r="G55" s="9">
        <f t="shared" si="0"/>
        <v>287650</v>
      </c>
      <c r="H55" s="9"/>
    </row>
    <row r="56" spans="2:8">
      <c r="B56" s="30"/>
      <c r="C56" s="30"/>
      <c r="D56" s="8" t="s">
        <v>61</v>
      </c>
      <c r="E56" s="9">
        <v>310000</v>
      </c>
      <c r="F56" s="9">
        <v>188878</v>
      </c>
      <c r="G56" s="9">
        <f t="shared" si="0"/>
        <v>121122</v>
      </c>
      <c r="H56" s="9"/>
    </row>
    <row r="57" spans="2:8">
      <c r="B57" s="30"/>
      <c r="C57" s="30"/>
      <c r="D57" s="8" t="s">
        <v>62</v>
      </c>
      <c r="E57" s="9"/>
      <c r="F57" s="9"/>
      <c r="G57" s="9">
        <f t="shared" si="0"/>
        <v>0</v>
      </c>
      <c r="H57" s="9"/>
    </row>
    <row r="58" spans="2:8">
      <c r="B58" s="30"/>
      <c r="C58" s="30"/>
      <c r="D58" s="8" t="s">
        <v>63</v>
      </c>
      <c r="E58" s="9">
        <v>72000</v>
      </c>
      <c r="F58" s="9">
        <v>71500</v>
      </c>
      <c r="G58" s="9">
        <f t="shared" si="0"/>
        <v>500</v>
      </c>
      <c r="H58" s="9"/>
    </row>
    <row r="59" spans="2:8">
      <c r="B59" s="30"/>
      <c r="C59" s="30"/>
      <c r="D59" s="8" t="s">
        <v>64</v>
      </c>
      <c r="E59" s="9">
        <v>196000</v>
      </c>
      <c r="F59" s="9">
        <v>195816</v>
      </c>
      <c r="G59" s="9">
        <f t="shared" si="0"/>
        <v>184</v>
      </c>
      <c r="H59" s="9"/>
    </row>
    <row r="60" spans="2:8">
      <c r="B60" s="30"/>
      <c r="C60" s="30"/>
      <c r="D60" s="8" t="s">
        <v>65</v>
      </c>
      <c r="E60" s="9">
        <v>11000</v>
      </c>
      <c r="F60" s="9">
        <v>10890</v>
      </c>
      <c r="G60" s="9">
        <f t="shared" si="0"/>
        <v>110</v>
      </c>
      <c r="H60" s="9"/>
    </row>
    <row r="61" spans="2:8">
      <c r="B61" s="30"/>
      <c r="C61" s="30"/>
      <c r="D61" s="8" t="s">
        <v>48</v>
      </c>
      <c r="E61" s="9">
        <v>334000</v>
      </c>
      <c r="F61" s="9">
        <v>333136</v>
      </c>
      <c r="G61" s="9">
        <f t="shared" si="0"/>
        <v>864</v>
      </c>
      <c r="H61" s="9"/>
    </row>
    <row r="62" spans="2:8">
      <c r="B62" s="30"/>
      <c r="C62" s="30"/>
      <c r="D62" s="8" t="s">
        <v>49</v>
      </c>
      <c r="E62" s="9">
        <v>468000</v>
      </c>
      <c r="F62" s="9">
        <v>214404</v>
      </c>
      <c r="G62" s="9">
        <f t="shared" si="0"/>
        <v>253596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345000</v>
      </c>
      <c r="F64" s="9">
        <v>209505</v>
      </c>
      <c r="G64" s="9">
        <f t="shared" si="0"/>
        <v>135495</v>
      </c>
      <c r="H64" s="9"/>
    </row>
    <row r="65" spans="2:8">
      <c r="B65" s="30"/>
      <c r="C65" s="30"/>
      <c r="D65" s="8" t="s">
        <v>68</v>
      </c>
      <c r="E65" s="9">
        <v>50000</v>
      </c>
      <c r="F65" s="9">
        <v>49500</v>
      </c>
      <c r="G65" s="9">
        <f t="shared" si="0"/>
        <v>500</v>
      </c>
      <c r="H65" s="9"/>
    </row>
    <row r="66" spans="2:8">
      <c r="B66" s="30"/>
      <c r="C66" s="30"/>
      <c r="D66" s="8" t="s">
        <v>69</v>
      </c>
      <c r="E66" s="9">
        <v>104000</v>
      </c>
      <c r="F66" s="9">
        <v>104000</v>
      </c>
      <c r="G66" s="9">
        <f t="shared" si="0"/>
        <v>0</v>
      </c>
      <c r="H66" s="9"/>
    </row>
    <row r="67" spans="2:8">
      <c r="B67" s="30"/>
      <c r="C67" s="30"/>
      <c r="D67" s="8" t="s">
        <v>52</v>
      </c>
      <c r="E67" s="9">
        <v>60000</v>
      </c>
      <c r="F67" s="9">
        <v>32114</v>
      </c>
      <c r="G67" s="9">
        <f t="shared" si="0"/>
        <v>27886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9300000</v>
      </c>
      <c r="F69" s="9">
        <f>+F70</f>
        <v>10276696</v>
      </c>
      <c r="G69" s="9">
        <f t="shared" si="0"/>
        <v>-976696</v>
      </c>
      <c r="H69" s="9"/>
    </row>
    <row r="70" spans="2:8">
      <c r="B70" s="30"/>
      <c r="C70" s="30"/>
      <c r="D70" s="8" t="s">
        <v>72</v>
      </c>
      <c r="E70" s="9">
        <f>+E71+E72</f>
        <v>9300000</v>
      </c>
      <c r="F70" s="9">
        <f>+F71+F72</f>
        <v>10276696</v>
      </c>
      <c r="G70" s="9">
        <f t="shared" si="0"/>
        <v>-976696</v>
      </c>
      <c r="H70" s="9"/>
    </row>
    <row r="71" spans="2:8">
      <c r="B71" s="30"/>
      <c r="C71" s="30"/>
      <c r="D71" s="8" t="s">
        <v>73</v>
      </c>
      <c r="E71" s="9">
        <v>9300000</v>
      </c>
      <c r="F71" s="9">
        <v>10276696</v>
      </c>
      <c r="G71" s="9">
        <f t="shared" ref="G71:G134" si="1">E71-F71</f>
        <v>-976696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48787000</v>
      </c>
      <c r="F74" s="11">
        <f>+F28+F35+F47+F69+F73</f>
        <v>47873748</v>
      </c>
      <c r="G74" s="11">
        <f t="shared" si="1"/>
        <v>913252</v>
      </c>
      <c r="H74" s="11"/>
    </row>
    <row r="75" spans="2:8">
      <c r="B75" s="31"/>
      <c r="C75" s="12" t="s">
        <v>77</v>
      </c>
      <c r="D75" s="13"/>
      <c r="E75" s="14">
        <f xml:space="preserve"> +E27 - E74</f>
        <v>332000</v>
      </c>
      <c r="F75" s="14">
        <f xml:space="preserve"> +F27 - F74</f>
        <v>2171078</v>
      </c>
      <c r="G75" s="14">
        <f t="shared" si="1"/>
        <v>-1839078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998000</v>
      </c>
      <c r="F76" s="9">
        <f>+F77+F78</f>
        <v>1722000</v>
      </c>
      <c r="G76" s="9">
        <f t="shared" si="1"/>
        <v>-724000</v>
      </c>
      <c r="H76" s="9"/>
    </row>
    <row r="77" spans="2:8">
      <c r="B77" s="30"/>
      <c r="C77" s="30"/>
      <c r="D77" s="8" t="s">
        <v>80</v>
      </c>
      <c r="E77" s="9">
        <v>998000</v>
      </c>
      <c r="F77" s="9">
        <v>1722000</v>
      </c>
      <c r="G77" s="9">
        <f t="shared" si="1"/>
        <v>-724000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998000</v>
      </c>
      <c r="F89" s="11">
        <f>+F76+F79+F82+F83+F84+F88</f>
        <v>1722000</v>
      </c>
      <c r="G89" s="11">
        <f t="shared" si="1"/>
        <v>-724000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3914000</v>
      </c>
      <c r="F92" s="9">
        <f>+F93+F94+F95+F96+F97</f>
        <v>3813631</v>
      </c>
      <c r="G92" s="9">
        <f t="shared" si="1"/>
        <v>100369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>
        <v>250000</v>
      </c>
      <c r="F96" s="9">
        <v>250000</v>
      </c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>
        <v>3664000</v>
      </c>
      <c r="F97" s="9">
        <v>3563631</v>
      </c>
      <c r="G97" s="9">
        <f t="shared" si="1"/>
        <v>100369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3914000</v>
      </c>
      <c r="F101" s="11">
        <f>+F90+F91+F92+F98+F99+F100</f>
        <v>3813631</v>
      </c>
      <c r="G101" s="11">
        <f t="shared" si="1"/>
        <v>100369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-2916000</v>
      </c>
      <c r="F102" s="14">
        <f xml:space="preserve"> +F89 - F101</f>
        <v>-2091631</v>
      </c>
      <c r="G102" s="14">
        <f t="shared" si="1"/>
        <v>-824369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10390000</v>
      </c>
      <c r="F118" s="9">
        <v>2860000</v>
      </c>
      <c r="G118" s="9">
        <f t="shared" si="1"/>
        <v>7530000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10390000</v>
      </c>
      <c r="F120" s="11">
        <f>+F103+F104+F105+F106+F107+F113+F114+F115+F116+F117+F118+F119</f>
        <v>2860000</v>
      </c>
      <c r="G120" s="11">
        <f t="shared" si="1"/>
        <v>7530000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300000</v>
      </c>
      <c r="F125" s="9">
        <f>+F126+F127+F128+F129+F130</f>
        <v>300000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>
        <v>300000</v>
      </c>
      <c r="F128" s="9">
        <v>300000</v>
      </c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7316000</v>
      </c>
      <c r="F136" s="17">
        <v>2638000</v>
      </c>
      <c r="G136" s="17">
        <f t="shared" si="2"/>
        <v>4678000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7616000</v>
      </c>
      <c r="F138" s="19">
        <f>+F121+F122+F123+F124+F125+F131+F132+F133+F134+F135+F136+F137</f>
        <v>2938000</v>
      </c>
      <c r="G138" s="19">
        <f t="shared" si="2"/>
        <v>4678000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2774000</v>
      </c>
      <c r="F139" s="14">
        <f xml:space="preserve"> +F120 - F138</f>
        <v>-78000</v>
      </c>
      <c r="G139" s="14">
        <f t="shared" si="2"/>
        <v>2852000</v>
      </c>
      <c r="H139" s="14"/>
    </row>
    <row r="140" spans="2:8">
      <c r="B140" s="20" t="s">
        <v>144</v>
      </c>
      <c r="C140" s="21"/>
      <c r="D140" s="22"/>
      <c r="E140" s="23">
        <v>190000</v>
      </c>
      <c r="F140" s="23"/>
      <c r="G140" s="23">
        <f>E140 + E141</f>
        <v>190000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1447</v>
      </c>
      <c r="G142" s="14">
        <f t="shared" ref="G142:G144" si="3">E142-F142</f>
        <v>-1447</v>
      </c>
      <c r="H142" s="14"/>
    </row>
    <row r="143" spans="2:8">
      <c r="B143" s="15" t="s">
        <v>146</v>
      </c>
      <c r="C143" s="12"/>
      <c r="D143" s="13"/>
      <c r="E143" s="14">
        <v>9877000</v>
      </c>
      <c r="F143" s="14">
        <v>9877288</v>
      </c>
      <c r="G143" s="14">
        <f t="shared" si="3"/>
        <v>-288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9877000</v>
      </c>
      <c r="F144" s="14">
        <f xml:space="preserve"> +F142 +F143</f>
        <v>9878735</v>
      </c>
      <c r="G144" s="14">
        <f t="shared" si="3"/>
        <v>-1735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2030-D126-40FE-AC9E-0888356E0D24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156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0"/>
      <c r="C8" s="30"/>
      <c r="D8" s="8" t="s">
        <v>13</v>
      </c>
      <c r="E8" s="9">
        <f>+E9+E13+E14+E16+E17</f>
        <v>12668000</v>
      </c>
      <c r="F8" s="9">
        <f>+F9+F13+F14+F16+F17</f>
        <v>12544607</v>
      </c>
      <c r="G8" s="9">
        <f t="shared" si="0"/>
        <v>123393</v>
      </c>
      <c r="H8" s="9"/>
    </row>
    <row r="9" spans="2:8">
      <c r="B9" s="30"/>
      <c r="C9" s="30"/>
      <c r="D9" s="8" t="s">
        <v>14</v>
      </c>
      <c r="E9" s="9">
        <f>+E10+E11+E12</f>
        <v>12638000</v>
      </c>
      <c r="F9" s="9">
        <f>+F10+F11+F12</f>
        <v>12514607</v>
      </c>
      <c r="G9" s="9">
        <f t="shared" si="0"/>
        <v>123393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/>
      <c r="F11" s="9"/>
      <c r="G11" s="9">
        <f t="shared" si="0"/>
        <v>0</v>
      </c>
      <c r="H11" s="9"/>
    </row>
    <row r="12" spans="2:8">
      <c r="B12" s="30"/>
      <c r="C12" s="30"/>
      <c r="D12" s="8" t="s">
        <v>17</v>
      </c>
      <c r="E12" s="9">
        <v>12638000</v>
      </c>
      <c r="F12" s="9">
        <v>12514607</v>
      </c>
      <c r="G12" s="9">
        <f t="shared" si="0"/>
        <v>123393</v>
      </c>
      <c r="H12" s="9"/>
    </row>
    <row r="13" spans="2:8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30000</v>
      </c>
      <c r="F17" s="9">
        <f>+F18+F19+F20</f>
        <v>30000</v>
      </c>
      <c r="G17" s="9">
        <f t="shared" si="0"/>
        <v>0</v>
      </c>
      <c r="H17" s="9"/>
    </row>
    <row r="18" spans="2:8">
      <c r="B18" s="30"/>
      <c r="C18" s="30"/>
      <c r="D18" s="8" t="s">
        <v>23</v>
      </c>
      <c r="E18" s="9">
        <v>30000</v>
      </c>
      <c r="F18" s="9">
        <v>30000</v>
      </c>
      <c r="G18" s="9">
        <f t="shared" si="0"/>
        <v>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/>
      <c r="F21" s="9"/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10</v>
      </c>
      <c r="G22" s="9">
        <f t="shared" si="0"/>
        <v>-10</v>
      </c>
      <c r="H22" s="9"/>
    </row>
    <row r="23" spans="2:8">
      <c r="B23" s="30"/>
      <c r="C23" s="30"/>
      <c r="D23" s="8" t="s">
        <v>28</v>
      </c>
      <c r="E23" s="9">
        <f>+E24+E25+E26</f>
        <v>99000</v>
      </c>
      <c r="F23" s="9">
        <f>+F24+F25+F26</f>
        <v>29000</v>
      </c>
      <c r="G23" s="9">
        <f t="shared" si="0"/>
        <v>70000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99000</v>
      </c>
      <c r="F26" s="9">
        <v>29000</v>
      </c>
      <c r="G26" s="9">
        <f t="shared" si="0"/>
        <v>70000</v>
      </c>
      <c r="H26" s="9"/>
    </row>
    <row r="27" spans="2:8">
      <c r="B27" s="30"/>
      <c r="C27" s="31"/>
      <c r="D27" s="10" t="s">
        <v>32</v>
      </c>
      <c r="E27" s="11">
        <f>+E6+E8+E21+E22+E23</f>
        <v>12767000</v>
      </c>
      <c r="F27" s="11">
        <f>+F6+F8+F21+F22+F23</f>
        <v>12573617</v>
      </c>
      <c r="G27" s="11">
        <f t="shared" si="0"/>
        <v>193383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13886000</v>
      </c>
      <c r="F28" s="9">
        <f>+F29+F30+F31+F32+F33+F34</f>
        <v>13782514</v>
      </c>
      <c r="G28" s="9">
        <f t="shared" si="0"/>
        <v>103486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7382000</v>
      </c>
      <c r="F30" s="9">
        <v>7386464</v>
      </c>
      <c r="G30" s="9">
        <f t="shared" si="0"/>
        <v>-4464</v>
      </c>
      <c r="H30" s="9"/>
    </row>
    <row r="31" spans="2:8">
      <c r="B31" s="30"/>
      <c r="C31" s="30"/>
      <c r="D31" s="8" t="s">
        <v>37</v>
      </c>
      <c r="E31" s="9">
        <v>1669000</v>
      </c>
      <c r="F31" s="9">
        <v>1668600</v>
      </c>
      <c r="G31" s="9">
        <f t="shared" si="0"/>
        <v>400</v>
      </c>
      <c r="H31" s="9"/>
    </row>
    <row r="32" spans="2:8">
      <c r="B32" s="30"/>
      <c r="C32" s="30"/>
      <c r="D32" s="8" t="s">
        <v>38</v>
      </c>
      <c r="E32" s="9">
        <v>2697000</v>
      </c>
      <c r="F32" s="9">
        <v>2653005</v>
      </c>
      <c r="G32" s="9">
        <f t="shared" si="0"/>
        <v>43995</v>
      </c>
      <c r="H32" s="9"/>
    </row>
    <row r="33" spans="2:8">
      <c r="B33" s="30"/>
      <c r="C33" s="30"/>
      <c r="D33" s="8" t="s">
        <v>39</v>
      </c>
      <c r="E33" s="9">
        <v>267000</v>
      </c>
      <c r="F33" s="9">
        <v>267000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1871000</v>
      </c>
      <c r="F34" s="9">
        <v>1807445</v>
      </c>
      <c r="G34" s="9">
        <f t="shared" si="0"/>
        <v>63555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225000</v>
      </c>
      <c r="F35" s="9">
        <f>+F36+F37+F38+F39+F40+F41+F42+F43+F44+F45+F46</f>
        <v>222324</v>
      </c>
      <c r="G35" s="9">
        <f t="shared" si="0"/>
        <v>2676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20000</v>
      </c>
      <c r="F37" s="9">
        <v>19800</v>
      </c>
      <c r="G37" s="9">
        <f t="shared" si="0"/>
        <v>200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/>
      <c r="F39" s="9"/>
      <c r="G39" s="9">
        <f t="shared" si="0"/>
        <v>0</v>
      </c>
      <c r="H39" s="9"/>
    </row>
    <row r="40" spans="2:8">
      <c r="B40" s="30"/>
      <c r="C40" s="30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/>
      <c r="F41" s="9"/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>
        <v>5000</v>
      </c>
      <c r="F42" s="9">
        <v>4570</v>
      </c>
      <c r="G42" s="9">
        <f t="shared" si="0"/>
        <v>430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200000</v>
      </c>
      <c r="F45" s="9">
        <v>197954</v>
      </c>
      <c r="G45" s="9">
        <f t="shared" si="0"/>
        <v>2046</v>
      </c>
      <c r="H45" s="9"/>
    </row>
    <row r="46" spans="2:8">
      <c r="B46" s="30"/>
      <c r="C46" s="30"/>
      <c r="D46" s="8" t="s">
        <v>52</v>
      </c>
      <c r="E46" s="9"/>
      <c r="F46" s="9"/>
      <c r="G46" s="9">
        <f t="shared" si="0"/>
        <v>0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983000</v>
      </c>
      <c r="F47" s="9">
        <f>+F48+F49+F50+F51+F52+F53+F54+F55+F56+F57+F58+F59+F60+F61+F62+F63+F64+F65+F66+F67+F68</f>
        <v>875640</v>
      </c>
      <c r="G47" s="9">
        <f t="shared" si="0"/>
        <v>107360</v>
      </c>
      <c r="H47" s="9"/>
    </row>
    <row r="48" spans="2:8">
      <c r="B48" s="30"/>
      <c r="C48" s="30"/>
      <c r="D48" s="8" t="s">
        <v>54</v>
      </c>
      <c r="E48" s="9">
        <v>22000</v>
      </c>
      <c r="F48" s="9">
        <v>21507</v>
      </c>
      <c r="G48" s="9">
        <f t="shared" si="0"/>
        <v>493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55000</v>
      </c>
      <c r="F50" s="9">
        <v>55980</v>
      </c>
      <c r="G50" s="9">
        <f t="shared" si="0"/>
        <v>-980</v>
      </c>
      <c r="H50" s="9"/>
    </row>
    <row r="51" spans="2:8">
      <c r="B51" s="30"/>
      <c r="C51" s="30"/>
      <c r="D51" s="8" t="s">
        <v>57</v>
      </c>
      <c r="E51" s="9">
        <v>114000</v>
      </c>
      <c r="F51" s="9">
        <v>113420</v>
      </c>
      <c r="G51" s="9">
        <f t="shared" si="0"/>
        <v>580</v>
      </c>
      <c r="H51" s="9"/>
    </row>
    <row r="52" spans="2:8">
      <c r="B52" s="30"/>
      <c r="C52" s="30"/>
      <c r="D52" s="8" t="s">
        <v>58</v>
      </c>
      <c r="E52" s="9">
        <v>80000</v>
      </c>
      <c r="F52" s="9">
        <v>8703</v>
      </c>
      <c r="G52" s="9">
        <f t="shared" si="0"/>
        <v>71297</v>
      </c>
      <c r="H52" s="9"/>
    </row>
    <row r="53" spans="2:8">
      <c r="B53" s="30"/>
      <c r="C53" s="30"/>
      <c r="D53" s="8" t="s">
        <v>59</v>
      </c>
      <c r="E53" s="9">
        <v>10000</v>
      </c>
      <c r="F53" s="9"/>
      <c r="G53" s="9">
        <f t="shared" si="0"/>
        <v>10000</v>
      </c>
      <c r="H53" s="9"/>
    </row>
    <row r="54" spans="2:8">
      <c r="B54" s="30"/>
      <c r="C54" s="30"/>
      <c r="D54" s="8" t="s">
        <v>46</v>
      </c>
      <c r="E54" s="9">
        <v>107000</v>
      </c>
      <c r="F54" s="9">
        <v>106411</v>
      </c>
      <c r="G54" s="9">
        <f t="shared" si="0"/>
        <v>589</v>
      </c>
      <c r="H54" s="9"/>
    </row>
    <row r="55" spans="2:8">
      <c r="B55" s="30"/>
      <c r="C55" s="30"/>
      <c r="D55" s="8" t="s">
        <v>60</v>
      </c>
      <c r="E55" s="9">
        <v>10000</v>
      </c>
      <c r="F55" s="9">
        <v>9900</v>
      </c>
      <c r="G55" s="9">
        <f t="shared" si="0"/>
        <v>100</v>
      </c>
      <c r="H55" s="9"/>
    </row>
    <row r="56" spans="2:8">
      <c r="B56" s="30"/>
      <c r="C56" s="30"/>
      <c r="D56" s="8" t="s">
        <v>61</v>
      </c>
      <c r="E56" s="9">
        <v>300000</v>
      </c>
      <c r="F56" s="9">
        <v>293703</v>
      </c>
      <c r="G56" s="9">
        <f t="shared" si="0"/>
        <v>6297</v>
      </c>
      <c r="H56" s="9"/>
    </row>
    <row r="57" spans="2:8">
      <c r="B57" s="30"/>
      <c r="C57" s="30"/>
      <c r="D57" s="8" t="s">
        <v>62</v>
      </c>
      <c r="E57" s="9">
        <v>10000</v>
      </c>
      <c r="F57" s="9"/>
      <c r="G57" s="9">
        <f t="shared" si="0"/>
        <v>10000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59000</v>
      </c>
      <c r="F59" s="9">
        <v>58752</v>
      </c>
      <c r="G59" s="9">
        <f t="shared" si="0"/>
        <v>248</v>
      </c>
      <c r="H59" s="9"/>
    </row>
    <row r="60" spans="2:8">
      <c r="B60" s="30"/>
      <c r="C60" s="30"/>
      <c r="D60" s="8" t="s">
        <v>65</v>
      </c>
      <c r="E60" s="9">
        <v>4000</v>
      </c>
      <c r="F60" s="9">
        <v>3740</v>
      </c>
      <c r="G60" s="9">
        <f t="shared" si="0"/>
        <v>260</v>
      </c>
      <c r="H60" s="9"/>
    </row>
    <row r="61" spans="2:8">
      <c r="B61" s="30"/>
      <c r="C61" s="30"/>
      <c r="D61" s="8" t="s">
        <v>48</v>
      </c>
      <c r="E61" s="9">
        <v>89000</v>
      </c>
      <c r="F61" s="9">
        <v>88955</v>
      </c>
      <c r="G61" s="9">
        <f t="shared" si="0"/>
        <v>45</v>
      </c>
      <c r="H61" s="9"/>
    </row>
    <row r="62" spans="2:8">
      <c r="B62" s="30"/>
      <c r="C62" s="30"/>
      <c r="D62" s="8" t="s">
        <v>49</v>
      </c>
      <c r="E62" s="9">
        <v>103000</v>
      </c>
      <c r="F62" s="9">
        <v>102079</v>
      </c>
      <c r="G62" s="9">
        <f t="shared" si="0"/>
        <v>921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10000</v>
      </c>
      <c r="F64" s="9">
        <v>10000</v>
      </c>
      <c r="G64" s="9">
        <f t="shared" si="0"/>
        <v>0</v>
      </c>
      <c r="H64" s="9"/>
    </row>
    <row r="65" spans="2:8">
      <c r="B65" s="30"/>
      <c r="C65" s="30"/>
      <c r="D65" s="8" t="s">
        <v>68</v>
      </c>
      <c r="E65" s="9"/>
      <c r="F65" s="9"/>
      <c r="G65" s="9">
        <f t="shared" si="0"/>
        <v>0</v>
      </c>
      <c r="H65" s="9"/>
    </row>
    <row r="66" spans="2:8">
      <c r="B66" s="30"/>
      <c r="C66" s="30"/>
      <c r="D66" s="8" t="s">
        <v>69</v>
      </c>
      <c r="E66" s="9">
        <v>5000</v>
      </c>
      <c r="F66" s="9"/>
      <c r="G66" s="9">
        <f t="shared" si="0"/>
        <v>5000</v>
      </c>
      <c r="H66" s="9"/>
    </row>
    <row r="67" spans="2:8">
      <c r="B67" s="30"/>
      <c r="C67" s="30"/>
      <c r="D67" s="8" t="s">
        <v>52</v>
      </c>
      <c r="E67" s="9">
        <v>5000</v>
      </c>
      <c r="F67" s="9">
        <v>2490</v>
      </c>
      <c r="G67" s="9">
        <f t="shared" si="0"/>
        <v>2510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0</v>
      </c>
      <c r="F69" s="9">
        <f>+F70</f>
        <v>0</v>
      </c>
      <c r="G69" s="9">
        <f t="shared" si="0"/>
        <v>0</v>
      </c>
      <c r="H69" s="9"/>
    </row>
    <row r="70" spans="2:8">
      <c r="B70" s="30"/>
      <c r="C70" s="30"/>
      <c r="D70" s="8" t="s">
        <v>72</v>
      </c>
      <c r="E70" s="9">
        <f>+E71+E72</f>
        <v>0</v>
      </c>
      <c r="F70" s="9">
        <f>+F71+F72</f>
        <v>0</v>
      </c>
      <c r="G70" s="9">
        <f t="shared" si="0"/>
        <v>0</v>
      </c>
      <c r="H70" s="9"/>
    </row>
    <row r="71" spans="2:8">
      <c r="B71" s="30"/>
      <c r="C71" s="30"/>
      <c r="D71" s="8" t="s">
        <v>73</v>
      </c>
      <c r="E71" s="9"/>
      <c r="F71" s="9"/>
      <c r="G71" s="9">
        <f t="shared" ref="G71:G134" si="1">E71-F71</f>
        <v>0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15094000</v>
      </c>
      <c r="F74" s="11">
        <f>+F28+F35+F47+F69+F73</f>
        <v>14880478</v>
      </c>
      <c r="G74" s="11">
        <f t="shared" si="1"/>
        <v>213522</v>
      </c>
      <c r="H74" s="11"/>
    </row>
    <row r="75" spans="2:8">
      <c r="B75" s="31"/>
      <c r="C75" s="12" t="s">
        <v>77</v>
      </c>
      <c r="D75" s="13"/>
      <c r="E75" s="14">
        <f xml:space="preserve"> +E27 - E74</f>
        <v>-2327000</v>
      </c>
      <c r="F75" s="14">
        <f xml:space="preserve"> +F27 - F74</f>
        <v>-2306861</v>
      </c>
      <c r="G75" s="14">
        <f t="shared" si="1"/>
        <v>-20139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2430000</v>
      </c>
      <c r="F118" s="9">
        <v>2307000</v>
      </c>
      <c r="G118" s="9">
        <f t="shared" si="1"/>
        <v>123000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2430000</v>
      </c>
      <c r="F120" s="11">
        <f>+F103+F104+F105+F106+F107+F113+F114+F115+F116+F117+F118+F119</f>
        <v>2307000</v>
      </c>
      <c r="G120" s="11">
        <f t="shared" si="1"/>
        <v>123000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/>
      <c r="F136" s="17"/>
      <c r="G136" s="17">
        <f t="shared" si="2"/>
        <v>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0</v>
      </c>
      <c r="F138" s="19">
        <f>+F121+F122+F123+F124+F125+F131+F132+F133+F134+F135+F136+F137</f>
        <v>0</v>
      </c>
      <c r="G138" s="19">
        <f t="shared" si="2"/>
        <v>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2430000</v>
      </c>
      <c r="F139" s="14">
        <f xml:space="preserve"> +F120 - F138</f>
        <v>2307000</v>
      </c>
      <c r="G139" s="14">
        <f t="shared" si="2"/>
        <v>123000</v>
      </c>
      <c r="H139" s="14"/>
    </row>
    <row r="140" spans="2:8">
      <c r="B140" s="20" t="s">
        <v>144</v>
      </c>
      <c r="C140" s="21"/>
      <c r="D140" s="22"/>
      <c r="E140" s="23">
        <v>103000</v>
      </c>
      <c r="F140" s="23"/>
      <c r="G140" s="23">
        <f>E140 + E141</f>
        <v>103000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139</v>
      </c>
      <c r="G142" s="14">
        <f t="shared" ref="G142:G144" si="3">E142-F142</f>
        <v>-139</v>
      </c>
      <c r="H142" s="14"/>
    </row>
    <row r="143" spans="2:8">
      <c r="B143" s="15" t="s">
        <v>146</v>
      </c>
      <c r="C143" s="12"/>
      <c r="D143" s="13"/>
      <c r="E143" s="14">
        <v>1119000</v>
      </c>
      <c r="F143" s="14">
        <v>1118849</v>
      </c>
      <c r="G143" s="14">
        <f t="shared" si="3"/>
        <v>151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1119000</v>
      </c>
      <c r="F144" s="14">
        <f xml:space="preserve"> +F142 +F143</f>
        <v>1118988</v>
      </c>
      <c r="G144" s="14">
        <f t="shared" si="3"/>
        <v>12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A149-7F33-49BB-8AED-175F9491C3F6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157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2900000</v>
      </c>
      <c r="F6" s="7">
        <f>+F7</f>
        <v>2878103</v>
      </c>
      <c r="G6" s="7">
        <f>E6-F6</f>
        <v>21897</v>
      </c>
      <c r="H6" s="7"/>
    </row>
    <row r="7" spans="2:8">
      <c r="B7" s="30"/>
      <c r="C7" s="30"/>
      <c r="D7" s="8" t="s">
        <v>12</v>
      </c>
      <c r="E7" s="9">
        <v>2900000</v>
      </c>
      <c r="F7" s="9">
        <v>2878103</v>
      </c>
      <c r="G7" s="9">
        <f t="shared" ref="G7:G70" si="0">E7-F7</f>
        <v>21897</v>
      </c>
      <c r="H7" s="9"/>
    </row>
    <row r="8" spans="2:8">
      <c r="B8" s="30"/>
      <c r="C8" s="30"/>
      <c r="D8" s="8" t="s">
        <v>13</v>
      </c>
      <c r="E8" s="9">
        <f>+E9+E13+E14+E16+E17</f>
        <v>21383000</v>
      </c>
      <c r="F8" s="9">
        <f>+F9+F13+F14+F16+F17</f>
        <v>21552052</v>
      </c>
      <c r="G8" s="9">
        <f t="shared" si="0"/>
        <v>-169052</v>
      </c>
      <c r="H8" s="9"/>
    </row>
    <row r="9" spans="2:8">
      <c r="B9" s="30"/>
      <c r="C9" s="30"/>
      <c r="D9" s="8" t="s">
        <v>14</v>
      </c>
      <c r="E9" s="9">
        <f>+E10+E11+E12</f>
        <v>20692000</v>
      </c>
      <c r="F9" s="9">
        <f>+F10+F11+F12</f>
        <v>20861772</v>
      </c>
      <c r="G9" s="9">
        <f t="shared" si="0"/>
        <v>-169772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20692000</v>
      </c>
      <c r="F11" s="9">
        <v>20861772</v>
      </c>
      <c r="G11" s="9">
        <f t="shared" si="0"/>
        <v>-169772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24000</v>
      </c>
      <c r="F13" s="9">
        <v>23600</v>
      </c>
      <c r="G13" s="9">
        <f t="shared" si="0"/>
        <v>400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667000</v>
      </c>
      <c r="F17" s="9">
        <f>+F18+F19+F20</f>
        <v>666680</v>
      </c>
      <c r="G17" s="9">
        <f t="shared" si="0"/>
        <v>320</v>
      </c>
      <c r="H17" s="9"/>
    </row>
    <row r="18" spans="2:8">
      <c r="B18" s="30"/>
      <c r="C18" s="30"/>
      <c r="D18" s="8" t="s">
        <v>23</v>
      </c>
      <c r="E18" s="9">
        <v>667000</v>
      </c>
      <c r="F18" s="9">
        <v>291400</v>
      </c>
      <c r="G18" s="9">
        <f t="shared" si="0"/>
        <v>375600</v>
      </c>
      <c r="H18" s="9"/>
    </row>
    <row r="19" spans="2:8">
      <c r="B19" s="30"/>
      <c r="C19" s="30"/>
      <c r="D19" s="8" t="s">
        <v>24</v>
      </c>
      <c r="E19" s="9"/>
      <c r="F19" s="9">
        <v>375280</v>
      </c>
      <c r="G19" s="9">
        <f t="shared" si="0"/>
        <v>-375280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/>
      <c r="F21" s="9">
        <v>960</v>
      </c>
      <c r="G21" s="9">
        <f t="shared" si="0"/>
        <v>-960</v>
      </c>
      <c r="H21" s="9"/>
    </row>
    <row r="22" spans="2:8">
      <c r="B22" s="30"/>
      <c r="C22" s="30"/>
      <c r="D22" s="8" t="s">
        <v>27</v>
      </c>
      <c r="E22" s="9"/>
      <c r="F22" s="9">
        <v>40</v>
      </c>
      <c r="G22" s="9">
        <f t="shared" si="0"/>
        <v>-40</v>
      </c>
      <c r="H22" s="9"/>
    </row>
    <row r="23" spans="2:8">
      <c r="B23" s="30"/>
      <c r="C23" s="30"/>
      <c r="D23" s="8" t="s">
        <v>28</v>
      </c>
      <c r="E23" s="9">
        <f>+E24+E25+E26</f>
        <v>72000</v>
      </c>
      <c r="F23" s="9">
        <f>+F24+F25+F26</f>
        <v>72000</v>
      </c>
      <c r="G23" s="9">
        <f t="shared" si="0"/>
        <v>0</v>
      </c>
      <c r="H23" s="9"/>
    </row>
    <row r="24" spans="2:8">
      <c r="B24" s="30"/>
      <c r="C24" s="30"/>
      <c r="D24" s="8" t="s">
        <v>29</v>
      </c>
      <c r="E24" s="9">
        <v>15000</v>
      </c>
      <c r="F24" s="9">
        <v>14500</v>
      </c>
      <c r="G24" s="9">
        <f t="shared" si="0"/>
        <v>500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57000</v>
      </c>
      <c r="F26" s="9">
        <v>57500</v>
      </c>
      <c r="G26" s="9">
        <f t="shared" si="0"/>
        <v>-500</v>
      </c>
      <c r="H26" s="9"/>
    </row>
    <row r="27" spans="2:8">
      <c r="B27" s="30"/>
      <c r="C27" s="31"/>
      <c r="D27" s="10" t="s">
        <v>32</v>
      </c>
      <c r="E27" s="11">
        <f>+E6+E8+E21+E22+E23</f>
        <v>24355000</v>
      </c>
      <c r="F27" s="11">
        <f>+F6+F8+F21+F22+F23</f>
        <v>24503155</v>
      </c>
      <c r="G27" s="11">
        <f t="shared" si="0"/>
        <v>-148155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18472000</v>
      </c>
      <c r="F28" s="9">
        <f>+F29+F30+F31+F32+F33+F34</f>
        <v>18080704</v>
      </c>
      <c r="G28" s="9">
        <f t="shared" si="0"/>
        <v>391296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9338000</v>
      </c>
      <c r="F30" s="9">
        <v>9287286</v>
      </c>
      <c r="G30" s="9">
        <f t="shared" si="0"/>
        <v>50714</v>
      </c>
      <c r="H30" s="9"/>
    </row>
    <row r="31" spans="2:8">
      <c r="B31" s="30"/>
      <c r="C31" s="30"/>
      <c r="D31" s="8" t="s">
        <v>37</v>
      </c>
      <c r="E31" s="9">
        <v>1720000</v>
      </c>
      <c r="F31" s="9">
        <v>1712500</v>
      </c>
      <c r="G31" s="9">
        <f t="shared" si="0"/>
        <v>7500</v>
      </c>
      <c r="H31" s="9"/>
    </row>
    <row r="32" spans="2:8">
      <c r="B32" s="30"/>
      <c r="C32" s="30"/>
      <c r="D32" s="8" t="s">
        <v>38</v>
      </c>
      <c r="E32" s="9">
        <v>4911000</v>
      </c>
      <c r="F32" s="9">
        <v>4622535</v>
      </c>
      <c r="G32" s="9">
        <f t="shared" si="0"/>
        <v>288465</v>
      </c>
      <c r="H32" s="9"/>
    </row>
    <row r="33" spans="2:8">
      <c r="B33" s="30"/>
      <c r="C33" s="30"/>
      <c r="D33" s="8" t="s">
        <v>39</v>
      </c>
      <c r="E33" s="9">
        <v>445000</v>
      </c>
      <c r="F33" s="9">
        <v>445000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2058000</v>
      </c>
      <c r="F34" s="9">
        <v>2013383</v>
      </c>
      <c r="G34" s="9">
        <f t="shared" si="0"/>
        <v>44617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1085000</v>
      </c>
      <c r="F35" s="9">
        <f>+F36+F37+F38+F39+F40+F41+F42+F43+F44+F45+F46</f>
        <v>1086682</v>
      </c>
      <c r="G35" s="9">
        <f t="shared" si="0"/>
        <v>-1682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23000</v>
      </c>
      <c r="F37" s="9">
        <v>18596</v>
      </c>
      <c r="G37" s="9">
        <f t="shared" si="0"/>
        <v>4404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135000</v>
      </c>
      <c r="F39" s="9">
        <v>140369</v>
      </c>
      <c r="G39" s="9">
        <f t="shared" si="0"/>
        <v>-5369</v>
      </c>
      <c r="H39" s="9"/>
    </row>
    <row r="40" spans="2:8">
      <c r="B40" s="30"/>
      <c r="C40" s="30"/>
      <c r="D40" s="8" t="s">
        <v>46</v>
      </c>
      <c r="E40" s="9">
        <v>238000</v>
      </c>
      <c r="F40" s="9">
        <v>238000</v>
      </c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>
        <v>489000</v>
      </c>
      <c r="F41" s="9">
        <v>489000</v>
      </c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>
        <v>22000</v>
      </c>
      <c r="F42" s="9">
        <v>22780</v>
      </c>
      <c r="G42" s="9">
        <f t="shared" si="0"/>
        <v>-780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88000</v>
      </c>
      <c r="F45" s="9">
        <v>91357</v>
      </c>
      <c r="G45" s="9">
        <f t="shared" si="0"/>
        <v>-3357</v>
      </c>
      <c r="H45" s="9"/>
    </row>
    <row r="46" spans="2:8">
      <c r="B46" s="30"/>
      <c r="C46" s="30"/>
      <c r="D46" s="8" t="s">
        <v>52</v>
      </c>
      <c r="E46" s="9">
        <v>90000</v>
      </c>
      <c r="F46" s="9">
        <v>86580</v>
      </c>
      <c r="G46" s="9">
        <f t="shared" si="0"/>
        <v>3420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1338000</v>
      </c>
      <c r="F47" s="9">
        <f>+F48+F49+F50+F51+F52+F53+F54+F55+F56+F57+F58+F59+F60+F61+F62+F63+F64+F65+F66+F67+F68</f>
        <v>1303704</v>
      </c>
      <c r="G47" s="9">
        <f t="shared" si="0"/>
        <v>34296</v>
      </c>
      <c r="H47" s="9"/>
    </row>
    <row r="48" spans="2:8">
      <c r="B48" s="30"/>
      <c r="C48" s="30"/>
      <c r="D48" s="8" t="s">
        <v>54</v>
      </c>
      <c r="E48" s="9">
        <v>32000</v>
      </c>
      <c r="F48" s="9">
        <v>31223</v>
      </c>
      <c r="G48" s="9">
        <f t="shared" si="0"/>
        <v>777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16000</v>
      </c>
      <c r="F50" s="9">
        <v>16294</v>
      </c>
      <c r="G50" s="9">
        <f t="shared" si="0"/>
        <v>-294</v>
      </c>
      <c r="H50" s="9"/>
    </row>
    <row r="51" spans="2:8">
      <c r="B51" s="30"/>
      <c r="C51" s="30"/>
      <c r="D51" s="8" t="s">
        <v>57</v>
      </c>
      <c r="E51" s="9">
        <v>40000</v>
      </c>
      <c r="F51" s="9">
        <v>42400</v>
      </c>
      <c r="G51" s="9">
        <f t="shared" si="0"/>
        <v>-2400</v>
      </c>
      <c r="H51" s="9"/>
    </row>
    <row r="52" spans="2:8">
      <c r="B52" s="30"/>
      <c r="C52" s="30"/>
      <c r="D52" s="8" t="s">
        <v>58</v>
      </c>
      <c r="E52" s="9">
        <v>90000</v>
      </c>
      <c r="F52" s="9">
        <v>148829</v>
      </c>
      <c r="G52" s="9">
        <f t="shared" si="0"/>
        <v>-58829</v>
      </c>
      <c r="H52" s="9"/>
    </row>
    <row r="53" spans="2:8">
      <c r="B53" s="30"/>
      <c r="C53" s="30"/>
      <c r="D53" s="8" t="s">
        <v>59</v>
      </c>
      <c r="E53" s="9">
        <v>156000</v>
      </c>
      <c r="F53" s="9">
        <v>139535</v>
      </c>
      <c r="G53" s="9">
        <f t="shared" si="0"/>
        <v>16465</v>
      </c>
      <c r="H53" s="9"/>
    </row>
    <row r="54" spans="2:8">
      <c r="B54" s="30"/>
      <c r="C54" s="30"/>
      <c r="D54" s="8" t="s">
        <v>46</v>
      </c>
      <c r="E54" s="9">
        <v>102000</v>
      </c>
      <c r="F54" s="9">
        <v>96085</v>
      </c>
      <c r="G54" s="9">
        <f t="shared" si="0"/>
        <v>5915</v>
      </c>
      <c r="H54" s="9"/>
    </row>
    <row r="55" spans="2:8">
      <c r="B55" s="30"/>
      <c r="C55" s="30"/>
      <c r="D55" s="8" t="s">
        <v>60</v>
      </c>
      <c r="E55" s="9">
        <v>10000</v>
      </c>
      <c r="F55" s="9">
        <v>5000</v>
      </c>
      <c r="G55" s="9">
        <f t="shared" si="0"/>
        <v>5000</v>
      </c>
      <c r="H55" s="9"/>
    </row>
    <row r="56" spans="2:8">
      <c r="B56" s="30"/>
      <c r="C56" s="30"/>
      <c r="D56" s="8" t="s">
        <v>61</v>
      </c>
      <c r="E56" s="9">
        <v>220000</v>
      </c>
      <c r="F56" s="9">
        <v>219319</v>
      </c>
      <c r="G56" s="9">
        <f t="shared" si="0"/>
        <v>681</v>
      </c>
      <c r="H56" s="9"/>
    </row>
    <row r="57" spans="2:8">
      <c r="B57" s="30"/>
      <c r="C57" s="30"/>
      <c r="D57" s="8" t="s">
        <v>62</v>
      </c>
      <c r="E57" s="9">
        <v>10000</v>
      </c>
      <c r="F57" s="9">
        <v>8704</v>
      </c>
      <c r="G57" s="9">
        <f t="shared" si="0"/>
        <v>1296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138000</v>
      </c>
      <c r="F59" s="9">
        <v>137076</v>
      </c>
      <c r="G59" s="9">
        <f t="shared" si="0"/>
        <v>924</v>
      </c>
      <c r="H59" s="9"/>
    </row>
    <row r="60" spans="2:8">
      <c r="B60" s="30"/>
      <c r="C60" s="30"/>
      <c r="D60" s="8" t="s">
        <v>65</v>
      </c>
      <c r="E60" s="9">
        <v>5000</v>
      </c>
      <c r="F60" s="9">
        <v>5940</v>
      </c>
      <c r="G60" s="9">
        <f t="shared" si="0"/>
        <v>-940</v>
      </c>
      <c r="H60" s="9"/>
    </row>
    <row r="61" spans="2:8">
      <c r="B61" s="30"/>
      <c r="C61" s="30"/>
      <c r="D61" s="8" t="s">
        <v>48</v>
      </c>
      <c r="E61" s="9">
        <v>134000</v>
      </c>
      <c r="F61" s="9">
        <v>133092</v>
      </c>
      <c r="G61" s="9">
        <f t="shared" si="0"/>
        <v>908</v>
      </c>
      <c r="H61" s="9"/>
    </row>
    <row r="62" spans="2:8">
      <c r="B62" s="30"/>
      <c r="C62" s="30"/>
      <c r="D62" s="8" t="s">
        <v>49</v>
      </c>
      <c r="E62" s="9">
        <v>104000</v>
      </c>
      <c r="F62" s="9">
        <v>103055</v>
      </c>
      <c r="G62" s="9">
        <f t="shared" si="0"/>
        <v>945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127000</v>
      </c>
      <c r="F64" s="9">
        <v>97041</v>
      </c>
      <c r="G64" s="9">
        <f t="shared" si="0"/>
        <v>29959</v>
      </c>
      <c r="H64" s="9"/>
    </row>
    <row r="65" spans="2:8">
      <c r="B65" s="30"/>
      <c r="C65" s="30"/>
      <c r="D65" s="8" t="s">
        <v>68</v>
      </c>
      <c r="E65" s="9">
        <v>50000</v>
      </c>
      <c r="F65" s="9">
        <v>19250</v>
      </c>
      <c r="G65" s="9">
        <f t="shared" si="0"/>
        <v>30750</v>
      </c>
      <c r="H65" s="9"/>
    </row>
    <row r="66" spans="2:8">
      <c r="B66" s="30"/>
      <c r="C66" s="30"/>
      <c r="D66" s="8" t="s">
        <v>69</v>
      </c>
      <c r="E66" s="9">
        <v>70000</v>
      </c>
      <c r="F66" s="9">
        <v>72000</v>
      </c>
      <c r="G66" s="9">
        <f t="shared" si="0"/>
        <v>-2000</v>
      </c>
      <c r="H66" s="9"/>
    </row>
    <row r="67" spans="2:8">
      <c r="B67" s="30"/>
      <c r="C67" s="30"/>
      <c r="D67" s="8" t="s">
        <v>52</v>
      </c>
      <c r="E67" s="9">
        <v>34000</v>
      </c>
      <c r="F67" s="9">
        <v>28861</v>
      </c>
      <c r="G67" s="9">
        <f t="shared" si="0"/>
        <v>5139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2900000</v>
      </c>
      <c r="F69" s="9">
        <f>+F70</f>
        <v>2917164</v>
      </c>
      <c r="G69" s="9">
        <f t="shared" si="0"/>
        <v>-17164</v>
      </c>
      <c r="H69" s="9"/>
    </row>
    <row r="70" spans="2:8">
      <c r="B70" s="30"/>
      <c r="C70" s="30"/>
      <c r="D70" s="8" t="s">
        <v>72</v>
      </c>
      <c r="E70" s="9">
        <f>+E71+E72</f>
        <v>2900000</v>
      </c>
      <c r="F70" s="9">
        <f>+F71+F72</f>
        <v>2917164</v>
      </c>
      <c r="G70" s="9">
        <f t="shared" si="0"/>
        <v>-17164</v>
      </c>
      <c r="H70" s="9"/>
    </row>
    <row r="71" spans="2:8">
      <c r="B71" s="30"/>
      <c r="C71" s="30"/>
      <c r="D71" s="8" t="s">
        <v>73</v>
      </c>
      <c r="E71" s="9">
        <v>2900000</v>
      </c>
      <c r="F71" s="9">
        <v>2917164</v>
      </c>
      <c r="G71" s="9">
        <f t="shared" ref="G71:G134" si="1">E71-F71</f>
        <v>-17164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>
        <v>248000</v>
      </c>
      <c r="F73" s="9">
        <v>247644</v>
      </c>
      <c r="G73" s="9">
        <f t="shared" si="1"/>
        <v>356</v>
      </c>
      <c r="H73" s="9"/>
    </row>
    <row r="74" spans="2:8">
      <c r="B74" s="30"/>
      <c r="C74" s="31"/>
      <c r="D74" s="10" t="s">
        <v>76</v>
      </c>
      <c r="E74" s="11">
        <f>+E28+E35+E47+E69+E73</f>
        <v>24043000</v>
      </c>
      <c r="F74" s="11">
        <f>+F28+F35+F47+F69+F73</f>
        <v>23635898</v>
      </c>
      <c r="G74" s="11">
        <f t="shared" si="1"/>
        <v>407102</v>
      </c>
      <c r="H74" s="11"/>
    </row>
    <row r="75" spans="2:8">
      <c r="B75" s="31"/>
      <c r="C75" s="12" t="s">
        <v>77</v>
      </c>
      <c r="D75" s="13"/>
      <c r="E75" s="14">
        <f xml:space="preserve"> +E27 - E74</f>
        <v>312000</v>
      </c>
      <c r="F75" s="14">
        <f xml:space="preserve"> +F27 - F74</f>
        <v>867257</v>
      </c>
      <c r="G75" s="14">
        <f t="shared" si="1"/>
        <v>-555257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>
        <v>3000000</v>
      </c>
      <c r="F90" s="9">
        <v>3000000</v>
      </c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3000000</v>
      </c>
      <c r="F101" s="11">
        <f>+F90+F91+F92+F98+F99+F100</f>
        <v>3000000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-3000000</v>
      </c>
      <c r="F102" s="14">
        <f xml:space="preserve"> +F89 - F101</f>
        <v>-3000000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8076000</v>
      </c>
      <c r="F118" s="9">
        <v>2133000</v>
      </c>
      <c r="G118" s="9">
        <f t="shared" si="1"/>
        <v>5943000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8076000</v>
      </c>
      <c r="F120" s="11">
        <f>+F103+F104+F105+F106+F107+F113+F114+F115+F116+F117+F118+F119</f>
        <v>2133000</v>
      </c>
      <c r="G120" s="11">
        <f t="shared" si="1"/>
        <v>5943000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5294000</v>
      </c>
      <c r="F136" s="17"/>
      <c r="G136" s="17">
        <f t="shared" si="2"/>
        <v>5294000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5294000</v>
      </c>
      <c r="F138" s="19">
        <f>+F121+F122+F123+F124+F125+F131+F132+F133+F134+F135+F136+F137</f>
        <v>0</v>
      </c>
      <c r="G138" s="19">
        <f t="shared" si="2"/>
        <v>5294000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2782000</v>
      </c>
      <c r="F139" s="14">
        <f xml:space="preserve"> +F120 - F138</f>
        <v>2133000</v>
      </c>
      <c r="G139" s="14">
        <f t="shared" si="2"/>
        <v>649000</v>
      </c>
      <c r="H139" s="14"/>
    </row>
    <row r="140" spans="2:8">
      <c r="B140" s="20" t="s">
        <v>144</v>
      </c>
      <c r="C140" s="21"/>
      <c r="D140" s="22"/>
      <c r="E140" s="23">
        <v>94000</v>
      </c>
      <c r="F140" s="23"/>
      <c r="G140" s="23">
        <f>E140 + E141</f>
        <v>94000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257</v>
      </c>
      <c r="G142" s="14">
        <f t="shared" ref="G142:G144" si="3">E142-F142</f>
        <v>-257</v>
      </c>
      <c r="H142" s="14"/>
    </row>
    <row r="143" spans="2:8">
      <c r="B143" s="15" t="s">
        <v>146</v>
      </c>
      <c r="C143" s="12"/>
      <c r="D143" s="13"/>
      <c r="E143" s="14">
        <v>4539000</v>
      </c>
      <c r="F143" s="14">
        <v>4539004</v>
      </c>
      <c r="G143" s="14">
        <f t="shared" si="3"/>
        <v>-4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4539000</v>
      </c>
      <c r="F144" s="14">
        <f xml:space="preserve"> +F142 +F143</f>
        <v>4539261</v>
      </c>
      <c r="G144" s="14">
        <f t="shared" si="3"/>
        <v>-261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296C-2DC2-466E-B451-980D066EA93B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158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0"/>
      <c r="C8" s="30"/>
      <c r="D8" s="8" t="s">
        <v>13</v>
      </c>
      <c r="E8" s="9">
        <f>+E9+E13+E14+E16+E17</f>
        <v>10241000</v>
      </c>
      <c r="F8" s="9">
        <f>+F9+F13+F14+F16+F17</f>
        <v>10123484</v>
      </c>
      <c r="G8" s="9">
        <f t="shared" si="0"/>
        <v>117516</v>
      </c>
      <c r="H8" s="9"/>
    </row>
    <row r="9" spans="2:8">
      <c r="B9" s="30"/>
      <c r="C9" s="30"/>
      <c r="D9" s="8" t="s">
        <v>14</v>
      </c>
      <c r="E9" s="9">
        <f>+E10+E11+E12</f>
        <v>7775000</v>
      </c>
      <c r="F9" s="9">
        <f>+F10+F11+F12</f>
        <v>7656948</v>
      </c>
      <c r="G9" s="9">
        <f t="shared" si="0"/>
        <v>118052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7775000</v>
      </c>
      <c r="F11" s="9">
        <v>7656948</v>
      </c>
      <c r="G11" s="9">
        <f t="shared" si="0"/>
        <v>118052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0"/>
      <c r="C14" s="30"/>
      <c r="D14" s="8" t="s">
        <v>19</v>
      </c>
      <c r="E14" s="9">
        <f>+E15</f>
        <v>360000</v>
      </c>
      <c r="F14" s="9">
        <f>+F15</f>
        <v>360000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>
        <v>360000</v>
      </c>
      <c r="F15" s="9">
        <v>360000</v>
      </c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>
        <v>1980000</v>
      </c>
      <c r="F16" s="9">
        <v>1973896</v>
      </c>
      <c r="G16" s="9">
        <f t="shared" si="0"/>
        <v>6104</v>
      </c>
      <c r="H16" s="9"/>
    </row>
    <row r="17" spans="2:8">
      <c r="B17" s="30"/>
      <c r="C17" s="30"/>
      <c r="D17" s="8" t="s">
        <v>22</v>
      </c>
      <c r="E17" s="9">
        <f>+E18+E19+E20</f>
        <v>126000</v>
      </c>
      <c r="F17" s="9">
        <f>+F18+F19+F20</f>
        <v>132640</v>
      </c>
      <c r="G17" s="9">
        <f t="shared" si="0"/>
        <v>-6640</v>
      </c>
      <c r="H17" s="9"/>
    </row>
    <row r="18" spans="2:8">
      <c r="B18" s="30"/>
      <c r="C18" s="30"/>
      <c r="D18" s="8" t="s">
        <v>23</v>
      </c>
      <c r="E18" s="9">
        <v>66000</v>
      </c>
      <c r="F18" s="9">
        <v>66240</v>
      </c>
      <c r="G18" s="9">
        <f t="shared" si="0"/>
        <v>-240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>
        <v>60000</v>
      </c>
      <c r="F20" s="9">
        <v>66400</v>
      </c>
      <c r="G20" s="9">
        <f t="shared" si="0"/>
        <v>-6400</v>
      </c>
      <c r="H20" s="9"/>
    </row>
    <row r="21" spans="2:8">
      <c r="B21" s="30"/>
      <c r="C21" s="30"/>
      <c r="D21" s="8" t="s">
        <v>26</v>
      </c>
      <c r="E21" s="9">
        <v>172000</v>
      </c>
      <c r="F21" s="9">
        <v>171104</v>
      </c>
      <c r="G21" s="9">
        <f t="shared" si="0"/>
        <v>896</v>
      </c>
      <c r="H21" s="9"/>
    </row>
    <row r="22" spans="2:8">
      <c r="B22" s="30"/>
      <c r="C22" s="30"/>
      <c r="D22" s="8" t="s">
        <v>27</v>
      </c>
      <c r="E22" s="9"/>
      <c r="F22" s="9">
        <v>13</v>
      </c>
      <c r="G22" s="9">
        <f t="shared" si="0"/>
        <v>-13</v>
      </c>
      <c r="H22" s="9"/>
    </row>
    <row r="23" spans="2:8">
      <c r="B23" s="30"/>
      <c r="C23" s="30"/>
      <c r="D23" s="8" t="s">
        <v>28</v>
      </c>
      <c r="E23" s="9">
        <f>+E24+E25+E26</f>
        <v>0</v>
      </c>
      <c r="F23" s="9">
        <f>+F24+F25+F26</f>
        <v>0</v>
      </c>
      <c r="G23" s="9">
        <f t="shared" si="0"/>
        <v>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/>
      <c r="F26" s="9"/>
      <c r="G26" s="9">
        <f t="shared" si="0"/>
        <v>0</v>
      </c>
      <c r="H26" s="9"/>
    </row>
    <row r="27" spans="2:8">
      <c r="B27" s="30"/>
      <c r="C27" s="31"/>
      <c r="D27" s="10" t="s">
        <v>32</v>
      </c>
      <c r="E27" s="11">
        <f>+E6+E8+E21+E22+E23</f>
        <v>10413000</v>
      </c>
      <c r="F27" s="11">
        <f>+F6+F8+F21+F22+F23</f>
        <v>10294601</v>
      </c>
      <c r="G27" s="11">
        <f t="shared" si="0"/>
        <v>118399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6801000</v>
      </c>
      <c r="F28" s="9">
        <f>+F29+F30+F31+F32+F33+F34</f>
        <v>6692634</v>
      </c>
      <c r="G28" s="9">
        <f t="shared" si="0"/>
        <v>108366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633000</v>
      </c>
      <c r="F30" s="9">
        <v>596310</v>
      </c>
      <c r="G30" s="9">
        <f t="shared" si="0"/>
        <v>36690</v>
      </c>
      <c r="H30" s="9"/>
    </row>
    <row r="31" spans="2:8">
      <c r="B31" s="30"/>
      <c r="C31" s="30"/>
      <c r="D31" s="8" t="s">
        <v>37</v>
      </c>
      <c r="E31" s="9">
        <v>266000</v>
      </c>
      <c r="F31" s="9">
        <v>265500</v>
      </c>
      <c r="G31" s="9">
        <f t="shared" si="0"/>
        <v>500</v>
      </c>
      <c r="H31" s="9"/>
    </row>
    <row r="32" spans="2:8">
      <c r="B32" s="30"/>
      <c r="C32" s="30"/>
      <c r="D32" s="8" t="s">
        <v>38</v>
      </c>
      <c r="E32" s="9">
        <v>5417000</v>
      </c>
      <c r="F32" s="9">
        <v>5221246</v>
      </c>
      <c r="G32" s="9">
        <f t="shared" si="0"/>
        <v>195754</v>
      </c>
      <c r="H32" s="9"/>
    </row>
    <row r="33" spans="2:8">
      <c r="B33" s="30"/>
      <c r="C33" s="30"/>
      <c r="D33" s="8" t="s">
        <v>39</v>
      </c>
      <c r="E33" s="9">
        <v>134000</v>
      </c>
      <c r="F33" s="9">
        <v>133500</v>
      </c>
      <c r="G33" s="9">
        <f t="shared" si="0"/>
        <v>500</v>
      </c>
      <c r="H33" s="9"/>
    </row>
    <row r="34" spans="2:8">
      <c r="B34" s="30"/>
      <c r="C34" s="30"/>
      <c r="D34" s="8" t="s">
        <v>40</v>
      </c>
      <c r="E34" s="9">
        <v>351000</v>
      </c>
      <c r="F34" s="9">
        <v>476078</v>
      </c>
      <c r="G34" s="9">
        <f t="shared" si="0"/>
        <v>-125078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1717000</v>
      </c>
      <c r="F35" s="9">
        <f>+F36+F37+F38+F39+F40+F41+F42+F43+F44+F45+F46</f>
        <v>1457644</v>
      </c>
      <c r="G35" s="9">
        <f t="shared" si="0"/>
        <v>259356</v>
      </c>
      <c r="H35" s="9"/>
    </row>
    <row r="36" spans="2:8">
      <c r="B36" s="30"/>
      <c r="C36" s="30"/>
      <c r="D36" s="8" t="s">
        <v>42</v>
      </c>
      <c r="E36" s="9">
        <v>900000</v>
      </c>
      <c r="F36" s="9">
        <v>694502</v>
      </c>
      <c r="G36" s="9">
        <f t="shared" si="0"/>
        <v>205498</v>
      </c>
      <c r="H36" s="9"/>
    </row>
    <row r="37" spans="2:8">
      <c r="B37" s="30"/>
      <c r="C37" s="30"/>
      <c r="D37" s="8" t="s">
        <v>43</v>
      </c>
      <c r="E37" s="9">
        <v>30000</v>
      </c>
      <c r="F37" s="9">
        <v>27933</v>
      </c>
      <c r="G37" s="9">
        <f t="shared" si="0"/>
        <v>2067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20000</v>
      </c>
      <c r="F39" s="9">
        <v>10935</v>
      </c>
      <c r="G39" s="9">
        <f t="shared" si="0"/>
        <v>9065</v>
      </c>
      <c r="H39" s="9"/>
    </row>
    <row r="40" spans="2:8">
      <c r="B40" s="30"/>
      <c r="C40" s="30"/>
      <c r="D40" s="8" t="s">
        <v>46</v>
      </c>
      <c r="E40" s="9">
        <v>600000</v>
      </c>
      <c r="F40" s="9">
        <v>581271</v>
      </c>
      <c r="G40" s="9">
        <f t="shared" si="0"/>
        <v>18729</v>
      </c>
      <c r="H40" s="9"/>
    </row>
    <row r="41" spans="2:8">
      <c r="B41" s="30"/>
      <c r="C41" s="30"/>
      <c r="D41" s="8" t="s">
        <v>47</v>
      </c>
      <c r="E41" s="9">
        <v>40000</v>
      </c>
      <c r="F41" s="9">
        <v>32780</v>
      </c>
      <c r="G41" s="9">
        <f t="shared" si="0"/>
        <v>7220</v>
      </c>
      <c r="H41" s="9"/>
    </row>
    <row r="42" spans="2:8">
      <c r="B42" s="30"/>
      <c r="C42" s="30"/>
      <c r="D42" s="8" t="s">
        <v>48</v>
      </c>
      <c r="E42" s="9">
        <v>5000</v>
      </c>
      <c r="F42" s="9">
        <v>4360</v>
      </c>
      <c r="G42" s="9">
        <f t="shared" si="0"/>
        <v>640</v>
      </c>
      <c r="H42" s="9"/>
    </row>
    <row r="43" spans="2:8">
      <c r="B43" s="30"/>
      <c r="C43" s="30"/>
      <c r="D43" s="8" t="s">
        <v>49</v>
      </c>
      <c r="E43" s="9">
        <v>22000</v>
      </c>
      <c r="F43" s="9">
        <v>21440</v>
      </c>
      <c r="G43" s="9">
        <f t="shared" si="0"/>
        <v>560</v>
      </c>
      <c r="H43" s="9"/>
    </row>
    <row r="44" spans="2:8">
      <c r="B44" s="30"/>
      <c r="C44" s="30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/>
      <c r="F45" s="9"/>
      <c r="G45" s="9">
        <f t="shared" si="0"/>
        <v>0</v>
      </c>
      <c r="H45" s="9"/>
    </row>
    <row r="46" spans="2:8">
      <c r="B46" s="30"/>
      <c r="C46" s="30"/>
      <c r="D46" s="8" t="s">
        <v>52</v>
      </c>
      <c r="E46" s="9">
        <v>100000</v>
      </c>
      <c r="F46" s="9">
        <v>84423</v>
      </c>
      <c r="G46" s="9">
        <f t="shared" si="0"/>
        <v>15577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1445000</v>
      </c>
      <c r="F47" s="9">
        <f>+F48+F49+F50+F51+F52+F53+F54+F55+F56+F57+F58+F59+F60+F61+F62+F63+F64+F65+F66+F67+F68</f>
        <v>1468846</v>
      </c>
      <c r="G47" s="9">
        <f t="shared" si="0"/>
        <v>-23846</v>
      </c>
      <c r="H47" s="9"/>
    </row>
    <row r="48" spans="2:8">
      <c r="B48" s="30"/>
      <c r="C48" s="30"/>
      <c r="D48" s="8" t="s">
        <v>54</v>
      </c>
      <c r="E48" s="9"/>
      <c r="F48" s="9">
        <v>7169</v>
      </c>
      <c r="G48" s="9">
        <f t="shared" si="0"/>
        <v>-7169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5000</v>
      </c>
      <c r="F50" s="9">
        <v>800</v>
      </c>
      <c r="G50" s="9">
        <f t="shared" si="0"/>
        <v>4200</v>
      </c>
      <c r="H50" s="9"/>
    </row>
    <row r="51" spans="2:8">
      <c r="B51" s="30"/>
      <c r="C51" s="30"/>
      <c r="D51" s="8" t="s">
        <v>57</v>
      </c>
      <c r="E51" s="9"/>
      <c r="F51" s="9"/>
      <c r="G51" s="9">
        <f t="shared" si="0"/>
        <v>0</v>
      </c>
      <c r="H51" s="9"/>
    </row>
    <row r="52" spans="2:8">
      <c r="B52" s="30"/>
      <c r="C52" s="30"/>
      <c r="D52" s="8" t="s">
        <v>58</v>
      </c>
      <c r="E52" s="9">
        <v>30000</v>
      </c>
      <c r="F52" s="9">
        <v>11482</v>
      </c>
      <c r="G52" s="9">
        <f t="shared" si="0"/>
        <v>18518</v>
      </c>
      <c r="H52" s="9"/>
    </row>
    <row r="53" spans="2:8">
      <c r="B53" s="30"/>
      <c r="C53" s="30"/>
      <c r="D53" s="8" t="s">
        <v>59</v>
      </c>
      <c r="E53" s="9"/>
      <c r="F53" s="9">
        <v>6215</v>
      </c>
      <c r="G53" s="9">
        <f t="shared" si="0"/>
        <v>-6215</v>
      </c>
      <c r="H53" s="9"/>
    </row>
    <row r="54" spans="2:8">
      <c r="B54" s="30"/>
      <c r="C54" s="30"/>
      <c r="D54" s="8" t="s">
        <v>46</v>
      </c>
      <c r="E54" s="9"/>
      <c r="F54" s="9"/>
      <c r="G54" s="9">
        <f t="shared" si="0"/>
        <v>0</v>
      </c>
      <c r="H54" s="9"/>
    </row>
    <row r="55" spans="2:8">
      <c r="B55" s="30"/>
      <c r="C55" s="30"/>
      <c r="D55" s="8" t="s">
        <v>60</v>
      </c>
      <c r="E55" s="9"/>
      <c r="F55" s="9"/>
      <c r="G55" s="9">
        <f t="shared" si="0"/>
        <v>0</v>
      </c>
      <c r="H55" s="9"/>
    </row>
    <row r="56" spans="2:8">
      <c r="B56" s="30"/>
      <c r="C56" s="30"/>
      <c r="D56" s="8" t="s">
        <v>61</v>
      </c>
      <c r="E56" s="9">
        <v>50000</v>
      </c>
      <c r="F56" s="9">
        <v>44048</v>
      </c>
      <c r="G56" s="9">
        <f t="shared" si="0"/>
        <v>5952</v>
      </c>
      <c r="H56" s="9"/>
    </row>
    <row r="57" spans="2:8">
      <c r="B57" s="30"/>
      <c r="C57" s="30"/>
      <c r="D57" s="8" t="s">
        <v>62</v>
      </c>
      <c r="E57" s="9"/>
      <c r="F57" s="9"/>
      <c r="G57" s="9">
        <f t="shared" si="0"/>
        <v>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80000</v>
      </c>
      <c r="F59" s="9">
        <v>78324</v>
      </c>
      <c r="G59" s="9">
        <f t="shared" si="0"/>
        <v>1676</v>
      </c>
      <c r="H59" s="9"/>
    </row>
    <row r="60" spans="2:8">
      <c r="B60" s="30"/>
      <c r="C60" s="30"/>
      <c r="D60" s="8" t="s">
        <v>65</v>
      </c>
      <c r="E60" s="9">
        <v>250000</v>
      </c>
      <c r="F60" s="9">
        <v>338739</v>
      </c>
      <c r="G60" s="9">
        <f t="shared" si="0"/>
        <v>-88739</v>
      </c>
      <c r="H60" s="9"/>
    </row>
    <row r="61" spans="2:8">
      <c r="B61" s="30"/>
      <c r="C61" s="30"/>
      <c r="D61" s="8" t="s">
        <v>48</v>
      </c>
      <c r="E61" s="9">
        <v>60000</v>
      </c>
      <c r="F61" s="9">
        <v>56328</v>
      </c>
      <c r="G61" s="9">
        <f t="shared" si="0"/>
        <v>3672</v>
      </c>
      <c r="H61" s="9"/>
    </row>
    <row r="62" spans="2:8">
      <c r="B62" s="30"/>
      <c r="C62" s="30"/>
      <c r="D62" s="8" t="s">
        <v>49</v>
      </c>
      <c r="E62" s="9"/>
      <c r="F62" s="9"/>
      <c r="G62" s="9">
        <f t="shared" si="0"/>
        <v>0</v>
      </c>
      <c r="H62" s="9"/>
    </row>
    <row r="63" spans="2:8">
      <c r="B63" s="30"/>
      <c r="C63" s="30"/>
      <c r="D63" s="8" t="s">
        <v>66</v>
      </c>
      <c r="E63" s="9">
        <v>910000</v>
      </c>
      <c r="F63" s="9">
        <v>904200</v>
      </c>
      <c r="G63" s="9">
        <f t="shared" si="0"/>
        <v>5800</v>
      </c>
      <c r="H63" s="9"/>
    </row>
    <row r="64" spans="2:8">
      <c r="B64" s="30"/>
      <c r="C64" s="30"/>
      <c r="D64" s="8" t="s">
        <v>67</v>
      </c>
      <c r="E64" s="9"/>
      <c r="F64" s="9"/>
      <c r="G64" s="9">
        <f t="shared" si="0"/>
        <v>0</v>
      </c>
      <c r="H64" s="9"/>
    </row>
    <row r="65" spans="2:8">
      <c r="B65" s="30"/>
      <c r="C65" s="30"/>
      <c r="D65" s="8" t="s">
        <v>68</v>
      </c>
      <c r="E65" s="9"/>
      <c r="F65" s="9">
        <v>9900</v>
      </c>
      <c r="G65" s="9">
        <f t="shared" si="0"/>
        <v>-9900</v>
      </c>
      <c r="H65" s="9"/>
    </row>
    <row r="66" spans="2:8">
      <c r="B66" s="30"/>
      <c r="C66" s="30"/>
      <c r="D66" s="8" t="s">
        <v>69</v>
      </c>
      <c r="E66" s="9">
        <v>10000</v>
      </c>
      <c r="F66" s="9">
        <v>3000</v>
      </c>
      <c r="G66" s="9">
        <f t="shared" si="0"/>
        <v>7000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8641</v>
      </c>
      <c r="G67" s="9">
        <f t="shared" si="0"/>
        <v>41359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0</v>
      </c>
      <c r="F69" s="9">
        <f>+F70</f>
        <v>0</v>
      </c>
      <c r="G69" s="9">
        <f t="shared" si="0"/>
        <v>0</v>
      </c>
      <c r="H69" s="9"/>
    </row>
    <row r="70" spans="2:8">
      <c r="B70" s="30"/>
      <c r="C70" s="30"/>
      <c r="D70" s="8" t="s">
        <v>72</v>
      </c>
      <c r="E70" s="9">
        <f>+E71+E72</f>
        <v>0</v>
      </c>
      <c r="F70" s="9">
        <f>+F71+F72</f>
        <v>0</v>
      </c>
      <c r="G70" s="9">
        <f t="shared" si="0"/>
        <v>0</v>
      </c>
      <c r="H70" s="9"/>
    </row>
    <row r="71" spans="2:8">
      <c r="B71" s="30"/>
      <c r="C71" s="30"/>
      <c r="D71" s="8" t="s">
        <v>73</v>
      </c>
      <c r="E71" s="9"/>
      <c r="F71" s="9"/>
      <c r="G71" s="9">
        <f t="shared" ref="G71:G134" si="1">E71-F71</f>
        <v>0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9963000</v>
      </c>
      <c r="F74" s="11">
        <f>+F28+F35+F47+F69+F73</f>
        <v>9619124</v>
      </c>
      <c r="G74" s="11">
        <f t="shared" si="1"/>
        <v>343876</v>
      </c>
      <c r="H74" s="11"/>
    </row>
    <row r="75" spans="2:8">
      <c r="B75" s="31"/>
      <c r="C75" s="12" t="s">
        <v>77</v>
      </c>
      <c r="D75" s="13"/>
      <c r="E75" s="14">
        <f xml:space="preserve"> +E27 - E74</f>
        <v>450000</v>
      </c>
      <c r="F75" s="14">
        <f xml:space="preserve"> +F27 - F74</f>
        <v>675477</v>
      </c>
      <c r="G75" s="14">
        <f t="shared" si="1"/>
        <v>-225477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859000</v>
      </c>
      <c r="F118" s="9"/>
      <c r="G118" s="9">
        <f t="shared" si="1"/>
        <v>859000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859000</v>
      </c>
      <c r="F120" s="11">
        <f>+F103+F104+F105+F106+F107+F113+F114+F115+F116+F117+F118+F119</f>
        <v>0</v>
      </c>
      <c r="G120" s="11">
        <f t="shared" si="1"/>
        <v>859000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1204000</v>
      </c>
      <c r="F136" s="17">
        <v>870000</v>
      </c>
      <c r="G136" s="17">
        <f t="shared" si="2"/>
        <v>334000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1204000</v>
      </c>
      <c r="F138" s="19">
        <f>+F121+F122+F123+F124+F125+F131+F132+F133+F134+F135+F136+F137</f>
        <v>870000</v>
      </c>
      <c r="G138" s="19">
        <f t="shared" si="2"/>
        <v>334000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-345000</v>
      </c>
      <c r="F139" s="14">
        <f xml:space="preserve"> +F120 - F138</f>
        <v>-870000</v>
      </c>
      <c r="G139" s="14">
        <f t="shared" si="2"/>
        <v>525000</v>
      </c>
      <c r="H139" s="14"/>
    </row>
    <row r="140" spans="2:8">
      <c r="B140" s="20" t="s">
        <v>144</v>
      </c>
      <c r="C140" s="21"/>
      <c r="D140" s="22"/>
      <c r="E140" s="23">
        <v>105000</v>
      </c>
      <c r="F140" s="23"/>
      <c r="G140" s="23">
        <f>E140 + E141</f>
        <v>105000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-194523</v>
      </c>
      <c r="G142" s="14">
        <f t="shared" ref="G142:G144" si="3">E142-F142</f>
        <v>194523</v>
      </c>
      <c r="H142" s="14"/>
    </row>
    <row r="143" spans="2:8">
      <c r="B143" s="15" t="s">
        <v>146</v>
      </c>
      <c r="C143" s="12"/>
      <c r="D143" s="13"/>
      <c r="E143" s="14">
        <v>9000</v>
      </c>
      <c r="F143" s="14">
        <v>8974</v>
      </c>
      <c r="G143" s="14">
        <f t="shared" si="3"/>
        <v>26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9000</v>
      </c>
      <c r="F144" s="14">
        <f xml:space="preserve"> +F142 +F143</f>
        <v>-185549</v>
      </c>
      <c r="G144" s="14">
        <f t="shared" si="3"/>
        <v>194549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93D7-C61B-499F-A584-F125F3C37C64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159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5000000</v>
      </c>
      <c r="F6" s="7">
        <f>+F7</f>
        <v>4069754</v>
      </c>
      <c r="G6" s="7">
        <f>E6-F6</f>
        <v>930246</v>
      </c>
      <c r="H6" s="7"/>
    </row>
    <row r="7" spans="2:8">
      <c r="B7" s="30"/>
      <c r="C7" s="30"/>
      <c r="D7" s="8" t="s">
        <v>12</v>
      </c>
      <c r="E7" s="9">
        <v>5000000</v>
      </c>
      <c r="F7" s="9">
        <v>4069754</v>
      </c>
      <c r="G7" s="9">
        <f t="shared" ref="G7:G70" si="0">E7-F7</f>
        <v>930246</v>
      </c>
      <c r="H7" s="9"/>
    </row>
    <row r="8" spans="2:8">
      <c r="B8" s="30"/>
      <c r="C8" s="30"/>
      <c r="D8" s="8" t="s">
        <v>13</v>
      </c>
      <c r="E8" s="9">
        <f>+E9+E13+E14+E16+E17</f>
        <v>14764000</v>
      </c>
      <c r="F8" s="9">
        <f>+F9+F13+F14+F16+F17</f>
        <v>14845761</v>
      </c>
      <c r="G8" s="9">
        <f t="shared" si="0"/>
        <v>-81761</v>
      </c>
      <c r="H8" s="9"/>
    </row>
    <row r="9" spans="2:8">
      <c r="B9" s="30"/>
      <c r="C9" s="30"/>
      <c r="D9" s="8" t="s">
        <v>14</v>
      </c>
      <c r="E9" s="9">
        <f>+E10+E11+E12</f>
        <v>14361000</v>
      </c>
      <c r="F9" s="9">
        <f>+F10+F11+F12</f>
        <v>14442961</v>
      </c>
      <c r="G9" s="9">
        <f t="shared" si="0"/>
        <v>-81961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14361000</v>
      </c>
      <c r="F11" s="9">
        <v>14442961</v>
      </c>
      <c r="G11" s="9">
        <f t="shared" si="0"/>
        <v>-81961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24000</v>
      </c>
      <c r="F13" s="9">
        <v>23800</v>
      </c>
      <c r="G13" s="9">
        <f t="shared" si="0"/>
        <v>200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379000</v>
      </c>
      <c r="F17" s="9">
        <f>+F18+F19+F20</f>
        <v>379000</v>
      </c>
      <c r="G17" s="9">
        <f t="shared" si="0"/>
        <v>0</v>
      </c>
      <c r="H17" s="9"/>
    </row>
    <row r="18" spans="2:8">
      <c r="B18" s="30"/>
      <c r="C18" s="30"/>
      <c r="D18" s="8" t="s">
        <v>23</v>
      </c>
      <c r="E18" s="9">
        <v>379000</v>
      </c>
      <c r="F18" s="9">
        <v>379000</v>
      </c>
      <c r="G18" s="9">
        <f t="shared" si="0"/>
        <v>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45000</v>
      </c>
      <c r="F21" s="9">
        <v>45000</v>
      </c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2</v>
      </c>
      <c r="G22" s="9">
        <f t="shared" si="0"/>
        <v>-2</v>
      </c>
      <c r="H22" s="9"/>
    </row>
    <row r="23" spans="2:8">
      <c r="B23" s="30"/>
      <c r="C23" s="30"/>
      <c r="D23" s="8" t="s">
        <v>28</v>
      </c>
      <c r="E23" s="9">
        <f>+E24+E25+E26</f>
        <v>18000</v>
      </c>
      <c r="F23" s="9">
        <f>+F24+F25+F26</f>
        <v>17500</v>
      </c>
      <c r="G23" s="9">
        <f t="shared" si="0"/>
        <v>500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18000</v>
      </c>
      <c r="F26" s="9">
        <v>17500</v>
      </c>
      <c r="G26" s="9">
        <f t="shared" si="0"/>
        <v>500</v>
      </c>
      <c r="H26" s="9"/>
    </row>
    <row r="27" spans="2:8">
      <c r="B27" s="30"/>
      <c r="C27" s="31"/>
      <c r="D27" s="10" t="s">
        <v>32</v>
      </c>
      <c r="E27" s="11">
        <f>+E6+E8+E21+E22+E23</f>
        <v>19827000</v>
      </c>
      <c r="F27" s="11">
        <f>+F6+F8+F21+F22+F23</f>
        <v>18978017</v>
      </c>
      <c r="G27" s="11">
        <f t="shared" si="0"/>
        <v>848983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21469000</v>
      </c>
      <c r="F28" s="9">
        <f>+F29+F30+F31+F32+F33+F34</f>
        <v>21403547</v>
      </c>
      <c r="G28" s="9">
        <f t="shared" si="0"/>
        <v>65453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12237000</v>
      </c>
      <c r="F30" s="9">
        <v>12285234</v>
      </c>
      <c r="G30" s="9">
        <f t="shared" si="0"/>
        <v>-48234</v>
      </c>
      <c r="H30" s="9"/>
    </row>
    <row r="31" spans="2:8">
      <c r="B31" s="30"/>
      <c r="C31" s="30"/>
      <c r="D31" s="8" t="s">
        <v>37</v>
      </c>
      <c r="E31" s="9">
        <v>2772000</v>
      </c>
      <c r="F31" s="9">
        <v>2795800</v>
      </c>
      <c r="G31" s="9">
        <f t="shared" si="0"/>
        <v>-23800</v>
      </c>
      <c r="H31" s="9"/>
    </row>
    <row r="32" spans="2:8">
      <c r="B32" s="30"/>
      <c r="C32" s="30"/>
      <c r="D32" s="8" t="s">
        <v>38</v>
      </c>
      <c r="E32" s="9">
        <v>3582000</v>
      </c>
      <c r="F32" s="9">
        <v>3612643</v>
      </c>
      <c r="G32" s="9">
        <f t="shared" si="0"/>
        <v>-30643</v>
      </c>
      <c r="H32" s="9"/>
    </row>
    <row r="33" spans="2:8">
      <c r="B33" s="30"/>
      <c r="C33" s="30"/>
      <c r="D33" s="8" t="s">
        <v>39</v>
      </c>
      <c r="E33" s="9">
        <v>356000</v>
      </c>
      <c r="F33" s="9">
        <v>356000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2522000</v>
      </c>
      <c r="F34" s="9">
        <v>2353870</v>
      </c>
      <c r="G34" s="9">
        <f t="shared" si="0"/>
        <v>168130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528000</v>
      </c>
      <c r="F35" s="9">
        <f>+F36+F37+F38+F39+F40+F41+F42+F43+F44+F45+F46</f>
        <v>478511</v>
      </c>
      <c r="G35" s="9">
        <f t="shared" si="0"/>
        <v>49489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55000</v>
      </c>
      <c r="F37" s="9">
        <v>50085</v>
      </c>
      <c r="G37" s="9">
        <f t="shared" si="0"/>
        <v>4915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100000</v>
      </c>
      <c r="F39" s="9">
        <v>78541</v>
      </c>
      <c r="G39" s="9">
        <f t="shared" si="0"/>
        <v>21459</v>
      </c>
      <c r="H39" s="9"/>
    </row>
    <row r="40" spans="2:8">
      <c r="B40" s="30"/>
      <c r="C40" s="30"/>
      <c r="D40" s="8" t="s">
        <v>46</v>
      </c>
      <c r="E40" s="9">
        <v>30000</v>
      </c>
      <c r="F40" s="9">
        <v>30000</v>
      </c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>
        <v>190000</v>
      </c>
      <c r="F41" s="9">
        <v>193263</v>
      </c>
      <c r="G41" s="9">
        <f t="shared" si="0"/>
        <v>-3263</v>
      </c>
      <c r="H41" s="9"/>
    </row>
    <row r="42" spans="2:8">
      <c r="B42" s="30"/>
      <c r="C42" s="30"/>
      <c r="D42" s="8" t="s">
        <v>48</v>
      </c>
      <c r="E42" s="9">
        <v>23000</v>
      </c>
      <c r="F42" s="9">
        <v>22486</v>
      </c>
      <c r="G42" s="9">
        <f t="shared" si="0"/>
        <v>514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50000</v>
      </c>
      <c r="F44" s="9">
        <v>40000</v>
      </c>
      <c r="G44" s="9">
        <f t="shared" si="0"/>
        <v>10000</v>
      </c>
      <c r="H44" s="9"/>
    </row>
    <row r="45" spans="2:8">
      <c r="B45" s="30"/>
      <c r="C45" s="30"/>
      <c r="D45" s="8" t="s">
        <v>51</v>
      </c>
      <c r="E45" s="9"/>
      <c r="F45" s="9"/>
      <c r="G45" s="9">
        <f t="shared" si="0"/>
        <v>0</v>
      </c>
      <c r="H45" s="9"/>
    </row>
    <row r="46" spans="2:8">
      <c r="B46" s="30"/>
      <c r="C46" s="30"/>
      <c r="D46" s="8" t="s">
        <v>52</v>
      </c>
      <c r="E46" s="9">
        <v>80000</v>
      </c>
      <c r="F46" s="9">
        <v>64136</v>
      </c>
      <c r="G46" s="9">
        <f t="shared" si="0"/>
        <v>15864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1574000</v>
      </c>
      <c r="F47" s="9">
        <f>+F48+F49+F50+F51+F52+F53+F54+F55+F56+F57+F58+F59+F60+F61+F62+F63+F64+F65+F66+F67+F68</f>
        <v>1346117</v>
      </c>
      <c r="G47" s="9">
        <f t="shared" si="0"/>
        <v>227883</v>
      </c>
      <c r="H47" s="9"/>
    </row>
    <row r="48" spans="2:8">
      <c r="B48" s="30"/>
      <c r="C48" s="30"/>
      <c r="D48" s="8" t="s">
        <v>54</v>
      </c>
      <c r="E48" s="9">
        <v>22000</v>
      </c>
      <c r="F48" s="9">
        <v>39296</v>
      </c>
      <c r="G48" s="9">
        <f t="shared" si="0"/>
        <v>-17296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5000</v>
      </c>
      <c r="F50" s="9">
        <v>2920</v>
      </c>
      <c r="G50" s="9">
        <f t="shared" si="0"/>
        <v>2080</v>
      </c>
      <c r="H50" s="9"/>
    </row>
    <row r="51" spans="2:8">
      <c r="B51" s="30"/>
      <c r="C51" s="30"/>
      <c r="D51" s="8" t="s">
        <v>57</v>
      </c>
      <c r="E51" s="9">
        <v>165000</v>
      </c>
      <c r="F51" s="9">
        <v>164100</v>
      </c>
      <c r="G51" s="9">
        <f t="shared" si="0"/>
        <v>900</v>
      </c>
      <c r="H51" s="9"/>
    </row>
    <row r="52" spans="2:8">
      <c r="B52" s="30"/>
      <c r="C52" s="30"/>
      <c r="D52" s="8" t="s">
        <v>58</v>
      </c>
      <c r="E52" s="9">
        <v>90000</v>
      </c>
      <c r="F52" s="9">
        <v>90000</v>
      </c>
      <c r="G52" s="9">
        <f t="shared" si="0"/>
        <v>0</v>
      </c>
      <c r="H52" s="9"/>
    </row>
    <row r="53" spans="2:8">
      <c r="B53" s="30"/>
      <c r="C53" s="30"/>
      <c r="D53" s="8" t="s">
        <v>59</v>
      </c>
      <c r="E53" s="9">
        <v>100000</v>
      </c>
      <c r="F53" s="9">
        <v>82052</v>
      </c>
      <c r="G53" s="9">
        <f t="shared" si="0"/>
        <v>17948</v>
      </c>
      <c r="H53" s="9"/>
    </row>
    <row r="54" spans="2:8">
      <c r="B54" s="30"/>
      <c r="C54" s="30"/>
      <c r="D54" s="8" t="s">
        <v>46</v>
      </c>
      <c r="E54" s="9">
        <v>10000</v>
      </c>
      <c r="F54" s="9">
        <v>11666</v>
      </c>
      <c r="G54" s="9">
        <f t="shared" si="0"/>
        <v>-1666</v>
      </c>
      <c r="H54" s="9"/>
    </row>
    <row r="55" spans="2:8">
      <c r="B55" s="30"/>
      <c r="C55" s="30"/>
      <c r="D55" s="8" t="s">
        <v>60</v>
      </c>
      <c r="E55" s="9">
        <v>10000</v>
      </c>
      <c r="F55" s="9"/>
      <c r="G55" s="9">
        <f t="shared" si="0"/>
        <v>10000</v>
      </c>
      <c r="H55" s="9"/>
    </row>
    <row r="56" spans="2:8">
      <c r="B56" s="30"/>
      <c r="C56" s="30"/>
      <c r="D56" s="8" t="s">
        <v>61</v>
      </c>
      <c r="E56" s="9">
        <v>360000</v>
      </c>
      <c r="F56" s="9">
        <v>362047</v>
      </c>
      <c r="G56" s="9">
        <f t="shared" si="0"/>
        <v>-2047</v>
      </c>
      <c r="H56" s="9"/>
    </row>
    <row r="57" spans="2:8">
      <c r="B57" s="30"/>
      <c r="C57" s="30"/>
      <c r="D57" s="8" t="s">
        <v>62</v>
      </c>
      <c r="E57" s="9"/>
      <c r="F57" s="9"/>
      <c r="G57" s="9">
        <f t="shared" si="0"/>
        <v>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177000</v>
      </c>
      <c r="F59" s="9">
        <v>176244</v>
      </c>
      <c r="G59" s="9">
        <f t="shared" si="0"/>
        <v>756</v>
      </c>
      <c r="H59" s="9"/>
    </row>
    <row r="60" spans="2:8">
      <c r="B60" s="30"/>
      <c r="C60" s="30"/>
      <c r="D60" s="8" t="s">
        <v>65</v>
      </c>
      <c r="E60" s="9">
        <v>8000</v>
      </c>
      <c r="F60" s="9">
        <v>6050</v>
      </c>
      <c r="G60" s="9">
        <f t="shared" si="0"/>
        <v>1950</v>
      </c>
      <c r="H60" s="9"/>
    </row>
    <row r="61" spans="2:8">
      <c r="B61" s="30"/>
      <c r="C61" s="30"/>
      <c r="D61" s="8" t="s">
        <v>48</v>
      </c>
      <c r="E61" s="9">
        <v>113000</v>
      </c>
      <c r="F61" s="9">
        <v>112390</v>
      </c>
      <c r="G61" s="9">
        <f t="shared" si="0"/>
        <v>610</v>
      </c>
      <c r="H61" s="9"/>
    </row>
    <row r="62" spans="2:8">
      <c r="B62" s="30"/>
      <c r="C62" s="30"/>
      <c r="D62" s="8" t="s">
        <v>49</v>
      </c>
      <c r="E62" s="9">
        <v>247000</v>
      </c>
      <c r="F62" s="9">
        <v>246875</v>
      </c>
      <c r="G62" s="9">
        <f t="shared" si="0"/>
        <v>125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190000</v>
      </c>
      <c r="F64" s="9">
        <v>-10</v>
      </c>
      <c r="G64" s="9">
        <f t="shared" si="0"/>
        <v>190010</v>
      </c>
      <c r="H64" s="9"/>
    </row>
    <row r="65" spans="2:8">
      <c r="B65" s="30"/>
      <c r="C65" s="30"/>
      <c r="D65" s="8" t="s">
        <v>68</v>
      </c>
      <c r="E65" s="9">
        <v>12000</v>
      </c>
      <c r="F65" s="9"/>
      <c r="G65" s="9">
        <f t="shared" si="0"/>
        <v>12000</v>
      </c>
      <c r="H65" s="9"/>
    </row>
    <row r="66" spans="2:8">
      <c r="B66" s="30"/>
      <c r="C66" s="30"/>
      <c r="D66" s="8" t="s">
        <v>69</v>
      </c>
      <c r="E66" s="9">
        <v>25000</v>
      </c>
      <c r="F66" s="9">
        <v>25000</v>
      </c>
      <c r="G66" s="9">
        <f t="shared" si="0"/>
        <v>0</v>
      </c>
      <c r="H66" s="9"/>
    </row>
    <row r="67" spans="2:8">
      <c r="B67" s="30"/>
      <c r="C67" s="30"/>
      <c r="D67" s="8" t="s">
        <v>52</v>
      </c>
      <c r="E67" s="9">
        <v>40000</v>
      </c>
      <c r="F67" s="9">
        <v>27487</v>
      </c>
      <c r="G67" s="9">
        <f t="shared" si="0"/>
        <v>12513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5000000</v>
      </c>
      <c r="F69" s="9">
        <f>+F70</f>
        <v>4133133</v>
      </c>
      <c r="G69" s="9">
        <f t="shared" si="0"/>
        <v>866867</v>
      </c>
      <c r="H69" s="9"/>
    </row>
    <row r="70" spans="2:8">
      <c r="B70" s="30"/>
      <c r="C70" s="30"/>
      <c r="D70" s="8" t="s">
        <v>72</v>
      </c>
      <c r="E70" s="9">
        <f>+E71+E72</f>
        <v>5000000</v>
      </c>
      <c r="F70" s="9">
        <f>+F71+F72</f>
        <v>4133133</v>
      </c>
      <c r="G70" s="9">
        <f t="shared" si="0"/>
        <v>866867</v>
      </c>
      <c r="H70" s="9"/>
    </row>
    <row r="71" spans="2:8">
      <c r="B71" s="30"/>
      <c r="C71" s="30"/>
      <c r="D71" s="8" t="s">
        <v>73</v>
      </c>
      <c r="E71" s="9">
        <v>5000000</v>
      </c>
      <c r="F71" s="9">
        <v>4133133</v>
      </c>
      <c r="G71" s="9">
        <f t="shared" ref="G71:G134" si="1">E71-F71</f>
        <v>866867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28571000</v>
      </c>
      <c r="F74" s="11">
        <f>+F28+F35+F47+F69+F73</f>
        <v>27361308</v>
      </c>
      <c r="G74" s="11">
        <f t="shared" si="1"/>
        <v>1209692</v>
      </c>
      <c r="H74" s="11"/>
    </row>
    <row r="75" spans="2:8">
      <c r="B75" s="31"/>
      <c r="C75" s="12" t="s">
        <v>77</v>
      </c>
      <c r="D75" s="13"/>
      <c r="E75" s="14">
        <f xml:space="preserve"> +E27 - E74</f>
        <v>-8744000</v>
      </c>
      <c r="F75" s="14">
        <f xml:space="preserve"> +F27 - F74</f>
        <v>-8383291</v>
      </c>
      <c r="G75" s="14">
        <f t="shared" si="1"/>
        <v>-360709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149000</v>
      </c>
      <c r="F92" s="9">
        <f>+F93+F94+F95+F96+F97</f>
        <v>148500</v>
      </c>
      <c r="G92" s="9">
        <f t="shared" si="1"/>
        <v>500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>
        <v>149000</v>
      </c>
      <c r="F96" s="9">
        <v>148500</v>
      </c>
      <c r="G96" s="9">
        <f t="shared" si="1"/>
        <v>500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>
        <v>18000</v>
      </c>
      <c r="F100" s="9">
        <v>18500</v>
      </c>
      <c r="G100" s="9">
        <f t="shared" si="1"/>
        <v>-500</v>
      </c>
      <c r="H100" s="9"/>
    </row>
    <row r="101" spans="2:8">
      <c r="B101" s="30"/>
      <c r="C101" s="31"/>
      <c r="D101" s="10" t="s">
        <v>104</v>
      </c>
      <c r="E101" s="11">
        <f>+E90+E91+E92+E98+E99+E100</f>
        <v>167000</v>
      </c>
      <c r="F101" s="11">
        <f>+F90+F91+F92+F98+F99+F100</f>
        <v>167000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-167000</v>
      </c>
      <c r="F102" s="14">
        <f xml:space="preserve"> +F89 - F101</f>
        <v>-167000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10320000</v>
      </c>
      <c r="F118" s="9">
        <v>8504000</v>
      </c>
      <c r="G118" s="9">
        <f t="shared" si="1"/>
        <v>1816000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10320000</v>
      </c>
      <c r="F120" s="11">
        <f>+F103+F104+F105+F106+F107+F113+F114+F115+F116+F117+F118+F119</f>
        <v>8504000</v>
      </c>
      <c r="G120" s="11">
        <f t="shared" si="1"/>
        <v>1816000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1308000</v>
      </c>
      <c r="F136" s="17"/>
      <c r="G136" s="17">
        <f t="shared" si="2"/>
        <v>1308000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1308000</v>
      </c>
      <c r="F138" s="19">
        <f>+F121+F122+F123+F124+F125+F131+F132+F133+F134+F135+F136+F137</f>
        <v>0</v>
      </c>
      <c r="G138" s="19">
        <f t="shared" si="2"/>
        <v>1308000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9012000</v>
      </c>
      <c r="F139" s="14">
        <f xml:space="preserve"> +F120 - F138</f>
        <v>8504000</v>
      </c>
      <c r="G139" s="14">
        <f t="shared" si="2"/>
        <v>508000</v>
      </c>
      <c r="H139" s="14"/>
    </row>
    <row r="140" spans="2:8">
      <c r="B140" s="20" t="s">
        <v>144</v>
      </c>
      <c r="C140" s="21"/>
      <c r="D140" s="22"/>
      <c r="E140" s="23">
        <v>101000</v>
      </c>
      <c r="F140" s="23"/>
      <c r="G140" s="23">
        <f>E140 + E141</f>
        <v>101000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-46291</v>
      </c>
      <c r="G142" s="14">
        <f t="shared" ref="G142:G144" si="3">E142-F142</f>
        <v>46291</v>
      </c>
      <c r="H142" s="14"/>
    </row>
    <row r="143" spans="2:8">
      <c r="B143" s="15" t="s">
        <v>146</v>
      </c>
      <c r="C143" s="12"/>
      <c r="D143" s="13"/>
      <c r="E143" s="14">
        <v>4873000</v>
      </c>
      <c r="F143" s="14">
        <v>4872966</v>
      </c>
      <c r="G143" s="14">
        <f t="shared" si="3"/>
        <v>34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4873000</v>
      </c>
      <c r="F144" s="14">
        <f xml:space="preserve"> +F142 +F143</f>
        <v>4826675</v>
      </c>
      <c r="G144" s="14">
        <f t="shared" si="3"/>
        <v>46325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3E40-C89C-4159-A40E-1EAD2B1113BA}">
  <dimension ref="B2:T65"/>
  <sheetViews>
    <sheetView tabSelected="1" workbookViewId="0">
      <selection activeCell="F14" sqref="F14"/>
    </sheetView>
  </sheetViews>
  <sheetFormatPr defaultRowHeight="18.75"/>
  <cols>
    <col min="1" max="3" width="2.875" customWidth="1"/>
    <col min="4" max="4" width="44.375" customWidth="1"/>
    <col min="5" max="20" width="20.75" customWidth="1"/>
  </cols>
  <sheetData>
    <row r="2" spans="2:20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 t="s">
        <v>162</v>
      </c>
    </row>
    <row r="3" spans="2:20" ht="21">
      <c r="B3" s="32" t="s">
        <v>163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2:20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2"/>
      <c r="T4" s="2"/>
    </row>
    <row r="5" spans="2:20" ht="21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0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"/>
      <c r="S6" s="2"/>
      <c r="T6" s="4" t="s">
        <v>3</v>
      </c>
    </row>
    <row r="7" spans="2:20">
      <c r="B7" s="40" t="s">
        <v>4</v>
      </c>
      <c r="C7" s="41"/>
      <c r="D7" s="42"/>
      <c r="E7" s="43" t="s">
        <v>164</v>
      </c>
      <c r="F7" s="43" t="s">
        <v>165</v>
      </c>
      <c r="G7" s="43" t="s">
        <v>166</v>
      </c>
      <c r="H7" s="43" t="s">
        <v>167</v>
      </c>
      <c r="I7" s="43" t="s">
        <v>168</v>
      </c>
      <c r="J7" s="43" t="s">
        <v>169</v>
      </c>
      <c r="K7" s="43" t="s">
        <v>170</v>
      </c>
      <c r="L7" s="43" t="s">
        <v>171</v>
      </c>
      <c r="M7" s="43" t="s">
        <v>172</v>
      </c>
      <c r="N7" s="43" t="s">
        <v>173</v>
      </c>
      <c r="O7" s="43" t="s">
        <v>174</v>
      </c>
      <c r="P7" s="43" t="s">
        <v>175</v>
      </c>
      <c r="Q7" s="43" t="s">
        <v>176</v>
      </c>
      <c r="R7" s="44" t="s">
        <v>177</v>
      </c>
      <c r="S7" s="44" t="s">
        <v>178</v>
      </c>
      <c r="T7" s="44" t="s">
        <v>179</v>
      </c>
    </row>
    <row r="8" spans="2:20" ht="18.75" customHeight="1">
      <c r="B8" s="29" t="s">
        <v>9</v>
      </c>
      <c r="C8" s="29" t="s">
        <v>10</v>
      </c>
      <c r="D8" s="6" t="s">
        <v>11</v>
      </c>
      <c r="E8" s="7"/>
      <c r="F8" s="7">
        <v>2044724</v>
      </c>
      <c r="G8" s="7">
        <v>3836580</v>
      </c>
      <c r="H8" s="7">
        <v>2568942</v>
      </c>
      <c r="I8" s="7">
        <v>3000033</v>
      </c>
      <c r="J8" s="7">
        <v>8154167</v>
      </c>
      <c r="K8" s="7">
        <v>7741392</v>
      </c>
      <c r="L8" s="7">
        <v>4465628</v>
      </c>
      <c r="M8" s="7">
        <v>10231031</v>
      </c>
      <c r="N8" s="7"/>
      <c r="O8" s="7">
        <v>2878103</v>
      </c>
      <c r="P8" s="7"/>
      <c r="Q8" s="7">
        <v>4069754</v>
      </c>
      <c r="R8" s="7">
        <f>+E8+F8+G8+H8+I8+J8+K8+L8+M8+N8+O8+P8+Q8</f>
        <v>48990354</v>
      </c>
      <c r="S8" s="35"/>
      <c r="T8" s="7">
        <f>R8-ABS(S8)</f>
        <v>48990354</v>
      </c>
    </row>
    <row r="9" spans="2:20">
      <c r="B9" s="30"/>
      <c r="C9" s="30"/>
      <c r="D9" s="8" t="s">
        <v>13</v>
      </c>
      <c r="E9" s="9">
        <v>2825632</v>
      </c>
      <c r="F9" s="9">
        <v>56949038</v>
      </c>
      <c r="G9" s="9">
        <v>45165845</v>
      </c>
      <c r="H9" s="9">
        <v>30600472</v>
      </c>
      <c r="I9" s="9">
        <v>33832650</v>
      </c>
      <c r="J9" s="9">
        <v>39005956</v>
      </c>
      <c r="K9" s="9">
        <v>46915475</v>
      </c>
      <c r="L9" s="9">
        <v>39639508</v>
      </c>
      <c r="M9" s="9">
        <v>39704769</v>
      </c>
      <c r="N9" s="9">
        <v>12544607</v>
      </c>
      <c r="O9" s="9">
        <v>21552052</v>
      </c>
      <c r="P9" s="9">
        <v>10123484</v>
      </c>
      <c r="Q9" s="9">
        <v>14845761</v>
      </c>
      <c r="R9" s="9">
        <f t="shared" ref="R9:R65" si="0">+E9+F9+G9+H9+I9+J9+K9+L9+M9+N9+O9+P9+Q9</f>
        <v>393705249</v>
      </c>
      <c r="S9" s="36"/>
      <c r="T9" s="9">
        <f t="shared" ref="T9:T64" si="1">R9-ABS(S9)</f>
        <v>393705249</v>
      </c>
    </row>
    <row r="10" spans="2:20">
      <c r="B10" s="30"/>
      <c r="C10" s="30"/>
      <c r="D10" s="8" t="s">
        <v>26</v>
      </c>
      <c r="E10" s="9"/>
      <c r="F10" s="9">
        <v>118337</v>
      </c>
      <c r="G10" s="9">
        <v>125000</v>
      </c>
      <c r="H10" s="9">
        <v>128000</v>
      </c>
      <c r="I10" s="9">
        <v>200000</v>
      </c>
      <c r="J10" s="9">
        <v>45000</v>
      </c>
      <c r="K10" s="9">
        <v>231200</v>
      </c>
      <c r="L10" s="9">
        <v>560000</v>
      </c>
      <c r="M10" s="9">
        <v>75000</v>
      </c>
      <c r="N10" s="9"/>
      <c r="O10" s="9">
        <v>960</v>
      </c>
      <c r="P10" s="9">
        <v>171104</v>
      </c>
      <c r="Q10" s="9">
        <v>45000</v>
      </c>
      <c r="R10" s="9">
        <f t="shared" si="0"/>
        <v>1699601</v>
      </c>
      <c r="S10" s="36"/>
      <c r="T10" s="9">
        <f t="shared" si="1"/>
        <v>1699601</v>
      </c>
    </row>
    <row r="11" spans="2:20">
      <c r="B11" s="30"/>
      <c r="C11" s="30"/>
      <c r="D11" s="8" t="s">
        <v>27</v>
      </c>
      <c r="E11" s="9">
        <v>10883</v>
      </c>
      <c r="F11" s="9">
        <v>53</v>
      </c>
      <c r="G11" s="9">
        <v>98</v>
      </c>
      <c r="H11" s="9">
        <v>17</v>
      </c>
      <c r="I11" s="9">
        <v>138</v>
      </c>
      <c r="J11" s="9">
        <v>83</v>
      </c>
      <c r="K11" s="9">
        <v>50</v>
      </c>
      <c r="L11" s="9">
        <v>75</v>
      </c>
      <c r="M11" s="9">
        <v>26</v>
      </c>
      <c r="N11" s="9">
        <v>10</v>
      </c>
      <c r="O11" s="9">
        <v>40</v>
      </c>
      <c r="P11" s="9">
        <v>13</v>
      </c>
      <c r="Q11" s="9">
        <v>2</v>
      </c>
      <c r="R11" s="9">
        <f t="shared" si="0"/>
        <v>11488</v>
      </c>
      <c r="S11" s="36"/>
      <c r="T11" s="9">
        <f t="shared" si="1"/>
        <v>11488</v>
      </c>
    </row>
    <row r="12" spans="2:20">
      <c r="B12" s="30"/>
      <c r="C12" s="30"/>
      <c r="D12" s="8" t="s">
        <v>28</v>
      </c>
      <c r="E12" s="9">
        <v>8756846</v>
      </c>
      <c r="F12" s="9">
        <v>20500</v>
      </c>
      <c r="G12" s="9">
        <v>4500</v>
      </c>
      <c r="H12" s="9"/>
      <c r="I12" s="9">
        <v>14464</v>
      </c>
      <c r="J12" s="9">
        <v>19500</v>
      </c>
      <c r="K12" s="9">
        <v>23000</v>
      </c>
      <c r="L12" s="9">
        <v>16500</v>
      </c>
      <c r="M12" s="9">
        <v>34000</v>
      </c>
      <c r="N12" s="9">
        <v>29000</v>
      </c>
      <c r="O12" s="9">
        <v>72000</v>
      </c>
      <c r="P12" s="9"/>
      <c r="Q12" s="9">
        <v>17500</v>
      </c>
      <c r="R12" s="9">
        <f t="shared" si="0"/>
        <v>9007810</v>
      </c>
      <c r="S12" s="37"/>
      <c r="T12" s="9">
        <f t="shared" si="1"/>
        <v>9007810</v>
      </c>
    </row>
    <row r="13" spans="2:20">
      <c r="B13" s="30"/>
      <c r="C13" s="31"/>
      <c r="D13" s="10" t="s">
        <v>32</v>
      </c>
      <c r="E13" s="11">
        <f t="shared" ref="E13:Q13" si="2">+E8+E9+E10+E11+E12</f>
        <v>11593361</v>
      </c>
      <c r="F13" s="11">
        <f t="shared" si="2"/>
        <v>59132652</v>
      </c>
      <c r="G13" s="11">
        <f t="shared" si="2"/>
        <v>49132023</v>
      </c>
      <c r="H13" s="11">
        <f t="shared" si="2"/>
        <v>33297431</v>
      </c>
      <c r="I13" s="11">
        <f t="shared" si="2"/>
        <v>37047285</v>
      </c>
      <c r="J13" s="11">
        <f t="shared" si="2"/>
        <v>47224706</v>
      </c>
      <c r="K13" s="11">
        <f t="shared" si="2"/>
        <v>54911117</v>
      </c>
      <c r="L13" s="11">
        <f t="shared" si="2"/>
        <v>44681711</v>
      </c>
      <c r="M13" s="11">
        <f t="shared" si="2"/>
        <v>50044826</v>
      </c>
      <c r="N13" s="11">
        <f t="shared" si="2"/>
        <v>12573617</v>
      </c>
      <c r="O13" s="11">
        <f t="shared" si="2"/>
        <v>24503155</v>
      </c>
      <c r="P13" s="11">
        <f t="shared" si="2"/>
        <v>10294601</v>
      </c>
      <c r="Q13" s="11">
        <f t="shared" si="2"/>
        <v>18978017</v>
      </c>
      <c r="R13" s="11">
        <f t="shared" si="0"/>
        <v>453414502</v>
      </c>
      <c r="S13" s="38">
        <f>+S8+S9+S10+S11+S12</f>
        <v>0</v>
      </c>
      <c r="T13" s="11">
        <f t="shared" si="1"/>
        <v>453414502</v>
      </c>
    </row>
    <row r="14" spans="2:20" ht="18.75" customHeight="1">
      <c r="B14" s="30"/>
      <c r="C14" s="29" t="s">
        <v>33</v>
      </c>
      <c r="D14" s="8" t="s">
        <v>34</v>
      </c>
      <c r="E14" s="9">
        <v>32904437</v>
      </c>
      <c r="F14" s="9">
        <v>48909549</v>
      </c>
      <c r="G14" s="9">
        <v>23580043</v>
      </c>
      <c r="H14" s="9">
        <v>25227545</v>
      </c>
      <c r="I14" s="9">
        <v>23084997</v>
      </c>
      <c r="J14" s="9">
        <v>26834179</v>
      </c>
      <c r="K14" s="9">
        <v>24247319</v>
      </c>
      <c r="L14" s="9">
        <v>23635794</v>
      </c>
      <c r="M14" s="9">
        <v>34384564</v>
      </c>
      <c r="N14" s="9">
        <v>13782514</v>
      </c>
      <c r="O14" s="9">
        <v>18080704</v>
      </c>
      <c r="P14" s="9">
        <v>6692634</v>
      </c>
      <c r="Q14" s="9">
        <v>21403547</v>
      </c>
      <c r="R14" s="9">
        <f t="shared" si="0"/>
        <v>322767826</v>
      </c>
      <c r="S14" s="35"/>
      <c r="T14" s="9">
        <f t="shared" si="1"/>
        <v>322767826</v>
      </c>
    </row>
    <row r="15" spans="2:20">
      <c r="B15" s="30"/>
      <c r="C15" s="30"/>
      <c r="D15" s="8" t="s">
        <v>41</v>
      </c>
      <c r="E15" s="9">
        <v>1517060</v>
      </c>
      <c r="F15" s="9">
        <v>2438606</v>
      </c>
      <c r="G15" s="9">
        <v>1440327</v>
      </c>
      <c r="H15" s="9">
        <v>794865</v>
      </c>
      <c r="I15" s="9">
        <v>1905643</v>
      </c>
      <c r="J15" s="9">
        <v>1243651</v>
      </c>
      <c r="K15" s="9">
        <v>806598</v>
      </c>
      <c r="L15" s="9">
        <v>1035348</v>
      </c>
      <c r="M15" s="9">
        <v>945210</v>
      </c>
      <c r="N15" s="9">
        <v>222324</v>
      </c>
      <c r="O15" s="9">
        <v>1086682</v>
      </c>
      <c r="P15" s="9">
        <v>1457644</v>
      </c>
      <c r="Q15" s="9">
        <v>478511</v>
      </c>
      <c r="R15" s="9">
        <f t="shared" si="0"/>
        <v>15372469</v>
      </c>
      <c r="S15" s="36"/>
      <c r="T15" s="9">
        <f t="shared" si="1"/>
        <v>15372469</v>
      </c>
    </row>
    <row r="16" spans="2:20">
      <c r="B16" s="30"/>
      <c r="C16" s="30"/>
      <c r="D16" s="8" t="s">
        <v>53</v>
      </c>
      <c r="E16" s="9">
        <v>20145171</v>
      </c>
      <c r="F16" s="9">
        <v>3052366</v>
      </c>
      <c r="G16" s="9">
        <v>1524778</v>
      </c>
      <c r="H16" s="9">
        <v>2531276</v>
      </c>
      <c r="I16" s="9">
        <v>2008301</v>
      </c>
      <c r="J16" s="9">
        <v>5847911</v>
      </c>
      <c r="K16" s="9">
        <v>1520949</v>
      </c>
      <c r="L16" s="9">
        <v>3085087</v>
      </c>
      <c r="M16" s="9">
        <v>2267278</v>
      </c>
      <c r="N16" s="9">
        <v>875640</v>
      </c>
      <c r="O16" s="9">
        <v>1303704</v>
      </c>
      <c r="P16" s="9">
        <v>1468846</v>
      </c>
      <c r="Q16" s="9">
        <v>1346117</v>
      </c>
      <c r="R16" s="9">
        <f t="shared" si="0"/>
        <v>46977424</v>
      </c>
      <c r="S16" s="36"/>
      <c r="T16" s="9">
        <f t="shared" si="1"/>
        <v>46977424</v>
      </c>
    </row>
    <row r="17" spans="2:20">
      <c r="B17" s="30"/>
      <c r="C17" s="30"/>
      <c r="D17" s="8" t="s">
        <v>71</v>
      </c>
      <c r="E17" s="9"/>
      <c r="F17" s="9">
        <v>2078988</v>
      </c>
      <c r="G17" s="9">
        <v>3831781</v>
      </c>
      <c r="H17" s="9">
        <v>2585550</v>
      </c>
      <c r="I17" s="9">
        <v>2995960</v>
      </c>
      <c r="J17" s="9">
        <v>8201616</v>
      </c>
      <c r="K17" s="9">
        <v>7758887</v>
      </c>
      <c r="L17" s="9">
        <v>4532132</v>
      </c>
      <c r="M17" s="9">
        <v>10276696</v>
      </c>
      <c r="N17" s="9"/>
      <c r="O17" s="9">
        <v>2917164</v>
      </c>
      <c r="P17" s="9"/>
      <c r="Q17" s="9">
        <v>4133133</v>
      </c>
      <c r="R17" s="9">
        <f t="shared" si="0"/>
        <v>49311907</v>
      </c>
      <c r="S17" s="36"/>
      <c r="T17" s="9">
        <f t="shared" si="1"/>
        <v>49311907</v>
      </c>
    </row>
    <row r="18" spans="2:20">
      <c r="B18" s="30"/>
      <c r="C18" s="30"/>
      <c r="D18" s="8" t="s">
        <v>75</v>
      </c>
      <c r="E18" s="9">
        <v>57916</v>
      </c>
      <c r="F18" s="9">
        <v>609065</v>
      </c>
      <c r="G18" s="9"/>
      <c r="H18" s="9"/>
      <c r="I18" s="9"/>
      <c r="J18" s="9"/>
      <c r="K18" s="9"/>
      <c r="L18" s="9"/>
      <c r="M18" s="9"/>
      <c r="N18" s="9"/>
      <c r="O18" s="9">
        <v>247644</v>
      </c>
      <c r="P18" s="9"/>
      <c r="Q18" s="9"/>
      <c r="R18" s="9">
        <f t="shared" si="0"/>
        <v>914625</v>
      </c>
      <c r="S18" s="37"/>
      <c r="T18" s="9">
        <f t="shared" si="1"/>
        <v>914625</v>
      </c>
    </row>
    <row r="19" spans="2:20">
      <c r="B19" s="30"/>
      <c r="C19" s="31"/>
      <c r="D19" s="10" t="s">
        <v>76</v>
      </c>
      <c r="E19" s="11">
        <f t="shared" ref="E19:Q19" si="3">+E14+E15+E16+E17+E18</f>
        <v>54624584</v>
      </c>
      <c r="F19" s="11">
        <f t="shared" si="3"/>
        <v>57088574</v>
      </c>
      <c r="G19" s="11">
        <f t="shared" si="3"/>
        <v>30376929</v>
      </c>
      <c r="H19" s="11">
        <f t="shared" si="3"/>
        <v>31139236</v>
      </c>
      <c r="I19" s="11">
        <f t="shared" si="3"/>
        <v>29994901</v>
      </c>
      <c r="J19" s="11">
        <f t="shared" si="3"/>
        <v>42127357</v>
      </c>
      <c r="K19" s="11">
        <f t="shared" si="3"/>
        <v>34333753</v>
      </c>
      <c r="L19" s="11">
        <f t="shared" si="3"/>
        <v>32288361</v>
      </c>
      <c r="M19" s="11">
        <f t="shared" si="3"/>
        <v>47873748</v>
      </c>
      <c r="N19" s="11">
        <f t="shared" si="3"/>
        <v>14880478</v>
      </c>
      <c r="O19" s="11">
        <f t="shared" si="3"/>
        <v>23635898</v>
      </c>
      <c r="P19" s="11">
        <f t="shared" si="3"/>
        <v>9619124</v>
      </c>
      <c r="Q19" s="11">
        <f t="shared" si="3"/>
        <v>27361308</v>
      </c>
      <c r="R19" s="11">
        <f t="shared" si="0"/>
        <v>435344251</v>
      </c>
      <c r="S19" s="38">
        <f>+S14+S15+S16+S17+S18</f>
        <v>0</v>
      </c>
      <c r="T19" s="11">
        <f t="shared" si="1"/>
        <v>435344251</v>
      </c>
    </row>
    <row r="20" spans="2:20">
      <c r="B20" s="31"/>
      <c r="C20" s="12" t="s">
        <v>77</v>
      </c>
      <c r="D20" s="13"/>
      <c r="E20" s="14">
        <f t="shared" ref="E20:Q20" si="4" xml:space="preserve"> +E13 - E19</f>
        <v>-43031223</v>
      </c>
      <c r="F20" s="14">
        <f t="shared" si="4"/>
        <v>2044078</v>
      </c>
      <c r="G20" s="14">
        <f t="shared" si="4"/>
        <v>18755094</v>
      </c>
      <c r="H20" s="14">
        <f t="shared" si="4"/>
        <v>2158195</v>
      </c>
      <c r="I20" s="14">
        <f t="shared" si="4"/>
        <v>7052384</v>
      </c>
      <c r="J20" s="14">
        <f t="shared" si="4"/>
        <v>5097349</v>
      </c>
      <c r="K20" s="14">
        <f t="shared" si="4"/>
        <v>20577364</v>
      </c>
      <c r="L20" s="14">
        <f t="shared" si="4"/>
        <v>12393350</v>
      </c>
      <c r="M20" s="14">
        <f t="shared" si="4"/>
        <v>2171078</v>
      </c>
      <c r="N20" s="14">
        <f t="shared" si="4"/>
        <v>-2306861</v>
      </c>
      <c r="O20" s="14">
        <f t="shared" si="4"/>
        <v>867257</v>
      </c>
      <c r="P20" s="14">
        <f t="shared" si="4"/>
        <v>675477</v>
      </c>
      <c r="Q20" s="14">
        <f t="shared" si="4"/>
        <v>-8383291</v>
      </c>
      <c r="R20" s="14">
        <f t="shared" si="0"/>
        <v>18070251</v>
      </c>
      <c r="S20" s="38">
        <f xml:space="preserve"> +S13 - S19</f>
        <v>0</v>
      </c>
      <c r="T20" s="14">
        <f>T13-T19</f>
        <v>18070251</v>
      </c>
    </row>
    <row r="21" spans="2:20" ht="18.75" customHeight="1">
      <c r="B21" s="29" t="s">
        <v>78</v>
      </c>
      <c r="C21" s="29" t="s">
        <v>10</v>
      </c>
      <c r="D21" s="8" t="s">
        <v>79</v>
      </c>
      <c r="E21" s="9"/>
      <c r="F21" s="9"/>
      <c r="G21" s="9"/>
      <c r="H21" s="9"/>
      <c r="I21" s="9"/>
      <c r="J21" s="9"/>
      <c r="K21" s="9"/>
      <c r="L21" s="9"/>
      <c r="M21" s="9">
        <v>1722000</v>
      </c>
      <c r="N21" s="9"/>
      <c r="O21" s="9"/>
      <c r="P21" s="9"/>
      <c r="Q21" s="9"/>
      <c r="R21" s="9">
        <f t="shared" si="0"/>
        <v>1722000</v>
      </c>
      <c r="S21" s="35"/>
      <c r="T21" s="9">
        <f t="shared" si="1"/>
        <v>1722000</v>
      </c>
    </row>
    <row r="22" spans="2:20">
      <c r="B22" s="30"/>
      <c r="C22" s="30"/>
      <c r="D22" s="8" t="s">
        <v>82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0"/>
        <v>0</v>
      </c>
      <c r="S22" s="36"/>
      <c r="T22" s="9">
        <f t="shared" si="1"/>
        <v>0</v>
      </c>
    </row>
    <row r="23" spans="2:20">
      <c r="B23" s="30"/>
      <c r="C23" s="30"/>
      <c r="D23" s="8" t="s">
        <v>85</v>
      </c>
      <c r="E23" s="9">
        <v>10000000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 t="shared" si="0"/>
        <v>10000000</v>
      </c>
      <c r="S23" s="36"/>
      <c r="T23" s="9">
        <f t="shared" si="1"/>
        <v>10000000</v>
      </c>
    </row>
    <row r="24" spans="2:20">
      <c r="B24" s="30"/>
      <c r="C24" s="30"/>
      <c r="D24" s="8" t="s">
        <v>86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 t="shared" si="0"/>
        <v>0</v>
      </c>
      <c r="S24" s="36"/>
      <c r="T24" s="9">
        <f t="shared" si="1"/>
        <v>0</v>
      </c>
    </row>
    <row r="25" spans="2:20">
      <c r="B25" s="30"/>
      <c r="C25" s="30"/>
      <c r="D25" s="8" t="s">
        <v>87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 t="shared" si="0"/>
        <v>0</v>
      </c>
      <c r="S25" s="36"/>
      <c r="T25" s="9">
        <f t="shared" si="1"/>
        <v>0</v>
      </c>
    </row>
    <row r="26" spans="2:20">
      <c r="B26" s="30"/>
      <c r="C26" s="30"/>
      <c r="D26" s="8" t="s">
        <v>91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 t="shared" si="0"/>
        <v>0</v>
      </c>
      <c r="S26" s="37"/>
      <c r="T26" s="9">
        <f t="shared" si="1"/>
        <v>0</v>
      </c>
    </row>
    <row r="27" spans="2:20" ht="18.75" customHeight="1">
      <c r="B27" s="30"/>
      <c r="C27" s="31"/>
      <c r="D27" s="10" t="s">
        <v>92</v>
      </c>
      <c r="E27" s="11">
        <f t="shared" ref="E27:Q27" si="5">+E21+E22+E23+E24+E25+E26</f>
        <v>10000000</v>
      </c>
      <c r="F27" s="11">
        <f t="shared" si="5"/>
        <v>0</v>
      </c>
      <c r="G27" s="11">
        <f t="shared" si="5"/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  <c r="M27" s="11">
        <f t="shared" si="5"/>
        <v>1722000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0"/>
        <v>11722000</v>
      </c>
      <c r="S27" s="38">
        <f>+S21+S22+S23+S24+S25+S26</f>
        <v>0</v>
      </c>
      <c r="T27" s="11">
        <f t="shared" si="1"/>
        <v>11722000</v>
      </c>
    </row>
    <row r="28" spans="2:20">
      <c r="B28" s="30"/>
      <c r="C28" s="29" t="s">
        <v>33</v>
      </c>
      <c r="D28" s="8" t="s">
        <v>93</v>
      </c>
      <c r="E28" s="9">
        <v>840000</v>
      </c>
      <c r="F28" s="9">
        <v>9984000</v>
      </c>
      <c r="G28" s="9"/>
      <c r="H28" s="9"/>
      <c r="I28" s="9"/>
      <c r="J28" s="9"/>
      <c r="K28" s="9"/>
      <c r="L28" s="9"/>
      <c r="M28" s="9"/>
      <c r="N28" s="9"/>
      <c r="O28" s="9">
        <v>3000000</v>
      </c>
      <c r="P28" s="9"/>
      <c r="Q28" s="9"/>
      <c r="R28" s="9">
        <f t="shared" si="0"/>
        <v>13824000</v>
      </c>
      <c r="S28" s="35"/>
      <c r="T28" s="9">
        <f t="shared" si="1"/>
        <v>13824000</v>
      </c>
    </row>
    <row r="29" spans="2:20">
      <c r="B29" s="30"/>
      <c r="C29" s="30"/>
      <c r="D29" s="8" t="s">
        <v>94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 t="shared" si="0"/>
        <v>0</v>
      </c>
      <c r="S29" s="36"/>
      <c r="T29" s="9">
        <f t="shared" si="1"/>
        <v>0</v>
      </c>
    </row>
    <row r="30" spans="2:20">
      <c r="B30" s="30"/>
      <c r="C30" s="30"/>
      <c r="D30" s="8" t="s">
        <v>95</v>
      </c>
      <c r="E30" s="9">
        <v>2253680</v>
      </c>
      <c r="F30" s="9"/>
      <c r="G30" s="9"/>
      <c r="H30" s="9"/>
      <c r="I30" s="9"/>
      <c r="J30" s="9"/>
      <c r="K30" s="9"/>
      <c r="L30" s="9">
        <v>3355461</v>
      </c>
      <c r="M30" s="9">
        <v>3813631</v>
      </c>
      <c r="N30" s="9"/>
      <c r="O30" s="9"/>
      <c r="P30" s="9"/>
      <c r="Q30" s="9">
        <v>148500</v>
      </c>
      <c r="R30" s="9">
        <f t="shared" si="0"/>
        <v>9571272</v>
      </c>
      <c r="S30" s="36"/>
      <c r="T30" s="9">
        <f t="shared" si="1"/>
        <v>9571272</v>
      </c>
    </row>
    <row r="31" spans="2:20">
      <c r="B31" s="30"/>
      <c r="C31" s="30"/>
      <c r="D31" s="8" t="s">
        <v>101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 t="shared" si="0"/>
        <v>0</v>
      </c>
      <c r="S31" s="36"/>
      <c r="T31" s="9">
        <f t="shared" si="1"/>
        <v>0</v>
      </c>
    </row>
    <row r="32" spans="2:20">
      <c r="B32" s="30"/>
      <c r="C32" s="30"/>
      <c r="D32" s="8" t="s">
        <v>102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 t="shared" si="0"/>
        <v>0</v>
      </c>
      <c r="S32" s="36"/>
      <c r="T32" s="9">
        <f t="shared" si="1"/>
        <v>0</v>
      </c>
    </row>
    <row r="33" spans="2:20">
      <c r="B33" s="30"/>
      <c r="C33" s="30"/>
      <c r="D33" s="8" t="s">
        <v>103</v>
      </c>
      <c r="E33" s="9">
        <v>1861416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18500</v>
      </c>
      <c r="R33" s="9">
        <f t="shared" si="0"/>
        <v>1879916</v>
      </c>
      <c r="S33" s="37"/>
      <c r="T33" s="9">
        <f t="shared" si="1"/>
        <v>1879916</v>
      </c>
    </row>
    <row r="34" spans="2:20" ht="18.75" customHeight="1">
      <c r="B34" s="30"/>
      <c r="C34" s="31"/>
      <c r="D34" s="10" t="s">
        <v>104</v>
      </c>
      <c r="E34" s="11">
        <f t="shared" ref="E34:Q34" si="6">+E28+E29+E30+E31+E32+E33</f>
        <v>4955096</v>
      </c>
      <c r="F34" s="11">
        <f t="shared" si="6"/>
        <v>9984000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11">
        <f t="shared" si="6"/>
        <v>0</v>
      </c>
      <c r="L34" s="11">
        <f t="shared" si="6"/>
        <v>3355461</v>
      </c>
      <c r="M34" s="11">
        <f t="shared" si="6"/>
        <v>3813631</v>
      </c>
      <c r="N34" s="11">
        <f t="shared" si="6"/>
        <v>0</v>
      </c>
      <c r="O34" s="11">
        <f t="shared" si="6"/>
        <v>3000000</v>
      </c>
      <c r="P34" s="11">
        <f t="shared" si="6"/>
        <v>0</v>
      </c>
      <c r="Q34" s="11">
        <f t="shared" si="6"/>
        <v>167000</v>
      </c>
      <c r="R34" s="11">
        <f t="shared" si="0"/>
        <v>25275188</v>
      </c>
      <c r="S34" s="38">
        <f>+S28+S29+S30+S31+S32+S33</f>
        <v>0</v>
      </c>
      <c r="T34" s="11">
        <f t="shared" si="1"/>
        <v>25275188</v>
      </c>
    </row>
    <row r="35" spans="2:20">
      <c r="B35" s="31"/>
      <c r="C35" s="15" t="s">
        <v>105</v>
      </c>
      <c r="D35" s="13"/>
      <c r="E35" s="14">
        <f t="shared" ref="E35:Q35" si="7" xml:space="preserve"> +E27 - E34</f>
        <v>5044904</v>
      </c>
      <c r="F35" s="14">
        <f t="shared" si="7"/>
        <v>-9984000</v>
      </c>
      <c r="G35" s="14">
        <f t="shared" si="7"/>
        <v>0</v>
      </c>
      <c r="H35" s="14">
        <f t="shared" si="7"/>
        <v>0</v>
      </c>
      <c r="I35" s="14">
        <f t="shared" si="7"/>
        <v>0</v>
      </c>
      <c r="J35" s="14">
        <f t="shared" si="7"/>
        <v>0</v>
      </c>
      <c r="K35" s="14">
        <f t="shared" si="7"/>
        <v>0</v>
      </c>
      <c r="L35" s="14">
        <f t="shared" si="7"/>
        <v>-3355461</v>
      </c>
      <c r="M35" s="14">
        <f t="shared" si="7"/>
        <v>-2091631</v>
      </c>
      <c r="N35" s="14">
        <f t="shared" si="7"/>
        <v>0</v>
      </c>
      <c r="O35" s="14">
        <f t="shared" si="7"/>
        <v>-3000000</v>
      </c>
      <c r="P35" s="14">
        <f t="shared" si="7"/>
        <v>0</v>
      </c>
      <c r="Q35" s="14">
        <f t="shared" si="7"/>
        <v>-167000</v>
      </c>
      <c r="R35" s="14">
        <f t="shared" si="0"/>
        <v>-13553188</v>
      </c>
      <c r="S35" s="38">
        <f xml:space="preserve"> +S27 - S34</f>
        <v>0</v>
      </c>
      <c r="T35" s="14">
        <f>T27-T34</f>
        <v>-13553188</v>
      </c>
    </row>
    <row r="36" spans="2:20">
      <c r="B36" s="29" t="s">
        <v>106</v>
      </c>
      <c r="C36" s="29" t="s">
        <v>10</v>
      </c>
      <c r="D36" s="8" t="s">
        <v>107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0"/>
        <v>0</v>
      </c>
      <c r="S36" s="35"/>
      <c r="T36" s="9">
        <f t="shared" si="1"/>
        <v>0</v>
      </c>
    </row>
    <row r="37" spans="2:20">
      <c r="B37" s="30"/>
      <c r="C37" s="30"/>
      <c r="D37" s="8" t="s">
        <v>108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 t="shared" si="0"/>
        <v>0</v>
      </c>
      <c r="S37" s="36"/>
      <c r="T37" s="9">
        <f t="shared" si="1"/>
        <v>0</v>
      </c>
    </row>
    <row r="38" spans="2:20">
      <c r="B38" s="30"/>
      <c r="C38" s="30"/>
      <c r="D38" s="8" t="s">
        <v>109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 t="shared" si="0"/>
        <v>0</v>
      </c>
      <c r="S38" s="36"/>
      <c r="T38" s="9">
        <f t="shared" si="1"/>
        <v>0</v>
      </c>
    </row>
    <row r="39" spans="2:20">
      <c r="B39" s="30"/>
      <c r="C39" s="30"/>
      <c r="D39" s="8" t="s">
        <v>110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si="0"/>
        <v>0</v>
      </c>
      <c r="S39" s="36"/>
      <c r="T39" s="9">
        <f t="shared" si="1"/>
        <v>0</v>
      </c>
    </row>
    <row r="40" spans="2:20">
      <c r="B40" s="30"/>
      <c r="C40" s="30"/>
      <c r="D40" s="8" t="s">
        <v>111</v>
      </c>
      <c r="E40" s="9"/>
      <c r="F40" s="9"/>
      <c r="G40" s="9"/>
      <c r="H40" s="9"/>
      <c r="I40" s="9"/>
      <c r="J40" s="9"/>
      <c r="K40" s="9"/>
      <c r="L40" s="9">
        <v>3000000</v>
      </c>
      <c r="M40" s="9"/>
      <c r="N40" s="9"/>
      <c r="O40" s="9"/>
      <c r="P40" s="9"/>
      <c r="Q40" s="9"/>
      <c r="R40" s="9">
        <f t="shared" si="0"/>
        <v>3000000</v>
      </c>
      <c r="S40" s="36"/>
      <c r="T40" s="9">
        <f t="shared" si="1"/>
        <v>3000000</v>
      </c>
    </row>
    <row r="41" spans="2:20">
      <c r="B41" s="30"/>
      <c r="C41" s="30"/>
      <c r="D41" s="8" t="s">
        <v>117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f t="shared" si="0"/>
        <v>0</v>
      </c>
      <c r="S41" s="36"/>
      <c r="T41" s="9">
        <f t="shared" si="1"/>
        <v>0</v>
      </c>
    </row>
    <row r="42" spans="2:20">
      <c r="B42" s="30"/>
      <c r="C42" s="30"/>
      <c r="D42" s="8" t="s">
        <v>118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f t="shared" si="0"/>
        <v>0</v>
      </c>
      <c r="S42" s="36"/>
      <c r="T42" s="9">
        <f t="shared" si="1"/>
        <v>0</v>
      </c>
    </row>
    <row r="43" spans="2:20">
      <c r="B43" s="30"/>
      <c r="C43" s="30"/>
      <c r="D43" s="8" t="s">
        <v>119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 t="shared" si="0"/>
        <v>0</v>
      </c>
      <c r="S43" s="36"/>
      <c r="T43" s="9">
        <f t="shared" si="1"/>
        <v>0</v>
      </c>
    </row>
    <row r="44" spans="2:20">
      <c r="B44" s="30"/>
      <c r="C44" s="30"/>
      <c r="D44" s="8" t="s">
        <v>120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f t="shared" si="0"/>
        <v>0</v>
      </c>
      <c r="S44" s="36"/>
      <c r="T44" s="9">
        <f t="shared" si="1"/>
        <v>0</v>
      </c>
    </row>
    <row r="45" spans="2:20">
      <c r="B45" s="30"/>
      <c r="C45" s="30"/>
      <c r="D45" s="8" t="s">
        <v>121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f t="shared" si="0"/>
        <v>0</v>
      </c>
      <c r="S45" s="36"/>
      <c r="T45" s="9">
        <f t="shared" si="1"/>
        <v>0</v>
      </c>
    </row>
    <row r="46" spans="2:20">
      <c r="B46" s="30"/>
      <c r="C46" s="30"/>
      <c r="D46" s="8" t="s">
        <v>122</v>
      </c>
      <c r="E46" s="9">
        <v>45418000</v>
      </c>
      <c r="F46" s="9">
        <v>7940000</v>
      </c>
      <c r="G46" s="9"/>
      <c r="H46" s="9"/>
      <c r="I46" s="9"/>
      <c r="J46" s="9"/>
      <c r="K46" s="9"/>
      <c r="L46" s="9"/>
      <c r="M46" s="9">
        <v>2860000</v>
      </c>
      <c r="N46" s="9">
        <v>2307000</v>
      </c>
      <c r="O46" s="9">
        <v>2133000</v>
      </c>
      <c r="P46" s="9"/>
      <c r="Q46" s="9">
        <v>8504000</v>
      </c>
      <c r="R46" s="9">
        <f t="shared" si="0"/>
        <v>69162000</v>
      </c>
      <c r="S46" s="36">
        <v>69162000</v>
      </c>
      <c r="T46" s="9">
        <f t="shared" si="1"/>
        <v>0</v>
      </c>
    </row>
    <row r="47" spans="2:20" ht="18.75" customHeight="1">
      <c r="B47" s="30"/>
      <c r="C47" s="30"/>
      <c r="D47" s="8" t="s">
        <v>123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f t="shared" si="0"/>
        <v>0</v>
      </c>
      <c r="S47" s="37"/>
      <c r="T47" s="9">
        <f t="shared" si="1"/>
        <v>0</v>
      </c>
    </row>
    <row r="48" spans="2:20">
      <c r="B48" s="30"/>
      <c r="C48" s="31"/>
      <c r="D48" s="10" t="s">
        <v>124</v>
      </c>
      <c r="E48" s="11">
        <f t="shared" ref="E48:Q48" si="8">+E36+E37+E38+E39+E40+E41+E42+E43+E44+E45+E46+E47</f>
        <v>45418000</v>
      </c>
      <c r="F48" s="11">
        <f t="shared" si="8"/>
        <v>7940000</v>
      </c>
      <c r="G48" s="11">
        <f t="shared" si="8"/>
        <v>0</v>
      </c>
      <c r="H48" s="11">
        <f t="shared" si="8"/>
        <v>0</v>
      </c>
      <c r="I48" s="11">
        <f t="shared" si="8"/>
        <v>0</v>
      </c>
      <c r="J48" s="11">
        <f t="shared" si="8"/>
        <v>0</v>
      </c>
      <c r="K48" s="11">
        <f t="shared" si="8"/>
        <v>0</v>
      </c>
      <c r="L48" s="11">
        <f t="shared" si="8"/>
        <v>3000000</v>
      </c>
      <c r="M48" s="11">
        <f t="shared" si="8"/>
        <v>2860000</v>
      </c>
      <c r="N48" s="11">
        <f t="shared" si="8"/>
        <v>2307000</v>
      </c>
      <c r="O48" s="11">
        <f t="shared" si="8"/>
        <v>2133000</v>
      </c>
      <c r="P48" s="11">
        <f t="shared" si="8"/>
        <v>0</v>
      </c>
      <c r="Q48" s="11">
        <f t="shared" si="8"/>
        <v>8504000</v>
      </c>
      <c r="R48" s="11">
        <f t="shared" si="0"/>
        <v>72162000</v>
      </c>
      <c r="S48" s="38">
        <f>+S36+S37+S38+S39+S40+S41+S42+S43+S44+S45+S46+S47</f>
        <v>69162000</v>
      </c>
      <c r="T48" s="11">
        <f t="shared" si="1"/>
        <v>3000000</v>
      </c>
    </row>
    <row r="49" spans="2:20">
      <c r="B49" s="30"/>
      <c r="C49" s="29" t="s">
        <v>33</v>
      </c>
      <c r="D49" s="8" t="s">
        <v>125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f t="shared" si="0"/>
        <v>0</v>
      </c>
      <c r="S49" s="35"/>
      <c r="T49" s="9">
        <f t="shared" si="1"/>
        <v>0</v>
      </c>
    </row>
    <row r="50" spans="2:20">
      <c r="B50" s="30"/>
      <c r="C50" s="30"/>
      <c r="D50" s="8" t="s">
        <v>126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f t="shared" si="0"/>
        <v>0</v>
      </c>
      <c r="S50" s="36"/>
      <c r="T50" s="9">
        <f t="shared" si="1"/>
        <v>0</v>
      </c>
    </row>
    <row r="51" spans="2:20">
      <c r="B51" s="30"/>
      <c r="C51" s="30"/>
      <c r="D51" s="8" t="s">
        <v>127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f t="shared" si="0"/>
        <v>0</v>
      </c>
      <c r="S51" s="36"/>
      <c r="T51" s="9">
        <f t="shared" si="1"/>
        <v>0</v>
      </c>
    </row>
    <row r="52" spans="2:20">
      <c r="B52" s="30"/>
      <c r="C52" s="30"/>
      <c r="D52" s="8" t="s">
        <v>128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f t="shared" si="0"/>
        <v>0</v>
      </c>
      <c r="S52" s="36"/>
      <c r="T52" s="9">
        <f t="shared" si="1"/>
        <v>0</v>
      </c>
    </row>
    <row r="53" spans="2:20">
      <c r="B53" s="30"/>
      <c r="C53" s="30"/>
      <c r="D53" s="8" t="s">
        <v>129</v>
      </c>
      <c r="E53" s="9"/>
      <c r="F53" s="9"/>
      <c r="G53" s="9"/>
      <c r="H53" s="9"/>
      <c r="I53" s="9"/>
      <c r="J53" s="9"/>
      <c r="K53" s="9"/>
      <c r="L53" s="9"/>
      <c r="M53" s="9">
        <v>300000</v>
      </c>
      <c r="N53" s="9"/>
      <c r="O53" s="9"/>
      <c r="P53" s="9"/>
      <c r="Q53" s="9"/>
      <c r="R53" s="9">
        <f t="shared" si="0"/>
        <v>300000</v>
      </c>
      <c r="S53" s="36"/>
      <c r="T53" s="9">
        <f t="shared" si="1"/>
        <v>300000</v>
      </c>
    </row>
    <row r="54" spans="2:20">
      <c r="B54" s="30"/>
      <c r="C54" s="30"/>
      <c r="D54" s="8" t="s">
        <v>135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f t="shared" si="0"/>
        <v>0</v>
      </c>
      <c r="S54" s="36"/>
      <c r="T54" s="9">
        <f t="shared" si="1"/>
        <v>0</v>
      </c>
    </row>
    <row r="55" spans="2:20">
      <c r="B55" s="30"/>
      <c r="C55" s="30"/>
      <c r="D55" s="8" t="s">
        <v>136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f t="shared" si="0"/>
        <v>0</v>
      </c>
      <c r="S55" s="36"/>
      <c r="T55" s="9">
        <f t="shared" si="1"/>
        <v>0</v>
      </c>
    </row>
    <row r="56" spans="2:20">
      <c r="B56" s="30"/>
      <c r="C56" s="30"/>
      <c r="D56" s="8" t="s">
        <v>137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f t="shared" si="0"/>
        <v>0</v>
      </c>
      <c r="S56" s="36"/>
      <c r="T56" s="9">
        <f t="shared" si="1"/>
        <v>0</v>
      </c>
    </row>
    <row r="57" spans="2:20">
      <c r="B57" s="30"/>
      <c r="C57" s="30"/>
      <c r="D57" s="16" t="s">
        <v>138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>
        <f t="shared" si="0"/>
        <v>0</v>
      </c>
      <c r="S57" s="36"/>
      <c r="T57" s="17">
        <f t="shared" si="1"/>
        <v>0</v>
      </c>
    </row>
    <row r="58" spans="2:20">
      <c r="B58" s="30"/>
      <c r="C58" s="30"/>
      <c r="D58" s="16" t="s">
        <v>139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>
        <f t="shared" si="0"/>
        <v>0</v>
      </c>
      <c r="S58" s="36"/>
      <c r="T58" s="17">
        <f t="shared" si="1"/>
        <v>0</v>
      </c>
    </row>
    <row r="59" spans="2:20">
      <c r="B59" s="30"/>
      <c r="C59" s="30"/>
      <c r="D59" s="16" t="s">
        <v>140</v>
      </c>
      <c r="E59" s="17"/>
      <c r="F59" s="17"/>
      <c r="G59" s="17">
        <v>18755000</v>
      </c>
      <c r="H59" s="17">
        <v>2158000</v>
      </c>
      <c r="I59" s="17">
        <v>7052000</v>
      </c>
      <c r="J59" s="17">
        <v>5088000</v>
      </c>
      <c r="K59" s="17">
        <v>20564000</v>
      </c>
      <c r="L59" s="17">
        <v>12037000</v>
      </c>
      <c r="M59" s="17">
        <v>2638000</v>
      </c>
      <c r="N59" s="17"/>
      <c r="O59" s="17"/>
      <c r="P59" s="17">
        <v>870000</v>
      </c>
      <c r="Q59" s="17"/>
      <c r="R59" s="17">
        <f t="shared" si="0"/>
        <v>69162000</v>
      </c>
      <c r="S59" s="36">
        <v>69162000</v>
      </c>
      <c r="T59" s="17">
        <f t="shared" si="1"/>
        <v>0</v>
      </c>
    </row>
    <row r="60" spans="2:20">
      <c r="B60" s="30"/>
      <c r="C60" s="30"/>
      <c r="D60" s="16" t="s">
        <v>141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>
        <f t="shared" si="0"/>
        <v>0</v>
      </c>
      <c r="S60" s="37"/>
      <c r="T60" s="17">
        <f t="shared" si="1"/>
        <v>0</v>
      </c>
    </row>
    <row r="61" spans="2:20">
      <c r="B61" s="30"/>
      <c r="C61" s="31"/>
      <c r="D61" s="18" t="s">
        <v>142</v>
      </c>
      <c r="E61" s="19">
        <f t="shared" ref="E61:Q61" si="9">+E49+E50+E51+E52+E53+E54+E55+E56+E57+E58+E59+E60</f>
        <v>0</v>
      </c>
      <c r="F61" s="19">
        <f t="shared" si="9"/>
        <v>0</v>
      </c>
      <c r="G61" s="19">
        <f t="shared" si="9"/>
        <v>18755000</v>
      </c>
      <c r="H61" s="19">
        <f t="shared" si="9"/>
        <v>2158000</v>
      </c>
      <c r="I61" s="19">
        <f t="shared" si="9"/>
        <v>7052000</v>
      </c>
      <c r="J61" s="19">
        <f t="shared" si="9"/>
        <v>5088000</v>
      </c>
      <c r="K61" s="19">
        <f t="shared" si="9"/>
        <v>20564000</v>
      </c>
      <c r="L61" s="19">
        <f t="shared" si="9"/>
        <v>12037000</v>
      </c>
      <c r="M61" s="19">
        <f t="shared" si="9"/>
        <v>2938000</v>
      </c>
      <c r="N61" s="19">
        <f t="shared" si="9"/>
        <v>0</v>
      </c>
      <c r="O61" s="19">
        <f t="shared" si="9"/>
        <v>0</v>
      </c>
      <c r="P61" s="19">
        <f t="shared" si="9"/>
        <v>870000</v>
      </c>
      <c r="Q61" s="19">
        <f t="shared" si="9"/>
        <v>0</v>
      </c>
      <c r="R61" s="19">
        <f t="shared" si="0"/>
        <v>69462000</v>
      </c>
      <c r="S61" s="38">
        <f>+S49+S50+S51+S52+S53+S54+S55+S56+S57+S58+S59+S60</f>
        <v>69162000</v>
      </c>
      <c r="T61" s="19">
        <f t="shared" si="1"/>
        <v>300000</v>
      </c>
    </row>
    <row r="62" spans="2:20">
      <c r="B62" s="31"/>
      <c r="C62" s="15" t="s">
        <v>143</v>
      </c>
      <c r="D62" s="13"/>
      <c r="E62" s="14">
        <f t="shared" ref="E62:Q62" si="10" xml:space="preserve"> +E48 - E61</f>
        <v>45418000</v>
      </c>
      <c r="F62" s="14">
        <f t="shared" si="10"/>
        <v>7940000</v>
      </c>
      <c r="G62" s="14">
        <f t="shared" si="10"/>
        <v>-18755000</v>
      </c>
      <c r="H62" s="14">
        <f t="shared" si="10"/>
        <v>-2158000</v>
      </c>
      <c r="I62" s="14">
        <f t="shared" si="10"/>
        <v>-7052000</v>
      </c>
      <c r="J62" s="14">
        <f t="shared" si="10"/>
        <v>-5088000</v>
      </c>
      <c r="K62" s="14">
        <f t="shared" si="10"/>
        <v>-20564000</v>
      </c>
      <c r="L62" s="14">
        <f t="shared" si="10"/>
        <v>-9037000</v>
      </c>
      <c r="M62" s="14">
        <f t="shared" si="10"/>
        <v>-78000</v>
      </c>
      <c r="N62" s="14">
        <f t="shared" si="10"/>
        <v>2307000</v>
      </c>
      <c r="O62" s="14">
        <f t="shared" si="10"/>
        <v>2133000</v>
      </c>
      <c r="P62" s="14">
        <f t="shared" si="10"/>
        <v>-870000</v>
      </c>
      <c r="Q62" s="14">
        <f t="shared" si="10"/>
        <v>8504000</v>
      </c>
      <c r="R62" s="14">
        <f t="shared" si="0"/>
        <v>2700000</v>
      </c>
      <c r="S62" s="38">
        <f xml:space="preserve"> +S48 - S61</f>
        <v>0</v>
      </c>
      <c r="T62" s="14">
        <f>T48-T61</f>
        <v>2700000</v>
      </c>
    </row>
    <row r="63" spans="2:20">
      <c r="B63" s="15" t="s">
        <v>180</v>
      </c>
      <c r="C63" s="12"/>
      <c r="D63" s="13"/>
      <c r="E63" s="14">
        <f t="shared" ref="E63:Q63" si="11" xml:space="preserve"> +E20 +E35 +E62</f>
        <v>7431681</v>
      </c>
      <c r="F63" s="14">
        <f t="shared" si="11"/>
        <v>78</v>
      </c>
      <c r="G63" s="14">
        <f t="shared" si="11"/>
        <v>94</v>
      </c>
      <c r="H63" s="14">
        <f t="shared" si="11"/>
        <v>195</v>
      </c>
      <c r="I63" s="14">
        <f t="shared" si="11"/>
        <v>384</v>
      </c>
      <c r="J63" s="14">
        <f t="shared" si="11"/>
        <v>9349</v>
      </c>
      <c r="K63" s="14">
        <f t="shared" si="11"/>
        <v>13364</v>
      </c>
      <c r="L63" s="14">
        <f t="shared" si="11"/>
        <v>889</v>
      </c>
      <c r="M63" s="14">
        <f t="shared" si="11"/>
        <v>1447</v>
      </c>
      <c r="N63" s="14">
        <f t="shared" si="11"/>
        <v>139</v>
      </c>
      <c r="O63" s="14">
        <f t="shared" si="11"/>
        <v>257</v>
      </c>
      <c r="P63" s="14">
        <f t="shared" si="11"/>
        <v>-194523</v>
      </c>
      <c r="Q63" s="14">
        <f t="shared" si="11"/>
        <v>-46291</v>
      </c>
      <c r="R63" s="14">
        <f t="shared" si="0"/>
        <v>7217063</v>
      </c>
      <c r="S63" s="38">
        <f xml:space="preserve"> +S20 +S35 +S62</f>
        <v>0</v>
      </c>
      <c r="T63" s="14">
        <f>T20+T35+T62</f>
        <v>7217063</v>
      </c>
    </row>
    <row r="64" spans="2:20">
      <c r="B64" s="15" t="s">
        <v>181</v>
      </c>
      <c r="C64" s="12"/>
      <c r="D64" s="13"/>
      <c r="E64" s="14">
        <v>44803935</v>
      </c>
      <c r="F64" s="14">
        <v>13171168</v>
      </c>
      <c r="G64" s="14">
        <v>6739136</v>
      </c>
      <c r="H64" s="14">
        <v>5948560</v>
      </c>
      <c r="I64" s="14">
        <v>5801823</v>
      </c>
      <c r="J64" s="14">
        <v>7780347</v>
      </c>
      <c r="K64" s="14">
        <v>8199754</v>
      </c>
      <c r="L64" s="14">
        <v>5953325</v>
      </c>
      <c r="M64" s="14">
        <v>9877288</v>
      </c>
      <c r="N64" s="14">
        <v>1118849</v>
      </c>
      <c r="O64" s="14">
        <v>4539004</v>
      </c>
      <c r="P64" s="14">
        <v>8974</v>
      </c>
      <c r="Q64" s="14">
        <v>4872966</v>
      </c>
      <c r="R64" s="14">
        <f t="shared" si="0"/>
        <v>118815129</v>
      </c>
      <c r="S64" s="38">
        <v>118815129</v>
      </c>
      <c r="T64" s="14">
        <f t="shared" si="1"/>
        <v>0</v>
      </c>
    </row>
    <row r="65" spans="2:20">
      <c r="B65" s="15" t="s">
        <v>182</v>
      </c>
      <c r="C65" s="12"/>
      <c r="D65" s="13"/>
      <c r="E65" s="14">
        <f t="shared" ref="E65:Q65" si="12" xml:space="preserve"> +E63 +E64</f>
        <v>52235616</v>
      </c>
      <c r="F65" s="14">
        <f t="shared" si="12"/>
        <v>13171246</v>
      </c>
      <c r="G65" s="14">
        <f t="shared" si="12"/>
        <v>6739230</v>
      </c>
      <c r="H65" s="14">
        <f t="shared" si="12"/>
        <v>5948755</v>
      </c>
      <c r="I65" s="14">
        <f t="shared" si="12"/>
        <v>5802207</v>
      </c>
      <c r="J65" s="14">
        <f t="shared" si="12"/>
        <v>7789696</v>
      </c>
      <c r="K65" s="14">
        <f t="shared" si="12"/>
        <v>8213118</v>
      </c>
      <c r="L65" s="14">
        <f t="shared" si="12"/>
        <v>5954214</v>
      </c>
      <c r="M65" s="14">
        <f t="shared" si="12"/>
        <v>9878735</v>
      </c>
      <c r="N65" s="14">
        <f t="shared" si="12"/>
        <v>1118988</v>
      </c>
      <c r="O65" s="14">
        <f t="shared" si="12"/>
        <v>4539261</v>
      </c>
      <c r="P65" s="14">
        <f t="shared" si="12"/>
        <v>-185549</v>
      </c>
      <c r="Q65" s="14">
        <f t="shared" si="12"/>
        <v>4826675</v>
      </c>
      <c r="R65" s="14">
        <f t="shared" si="0"/>
        <v>126032192</v>
      </c>
      <c r="S65" s="38">
        <f xml:space="preserve"> +S63 +S64</f>
        <v>118815129</v>
      </c>
      <c r="T65" s="14">
        <f>T63+T64</f>
        <v>7217063</v>
      </c>
    </row>
  </sheetData>
  <mergeCells count="12">
    <mergeCell ref="B21:B35"/>
    <mergeCell ref="C21:C27"/>
    <mergeCell ref="C28:C34"/>
    <mergeCell ref="B36:B62"/>
    <mergeCell ref="C36:C48"/>
    <mergeCell ref="C49:C61"/>
    <mergeCell ref="B3:T3"/>
    <mergeCell ref="B5:T5"/>
    <mergeCell ref="B7:D7"/>
    <mergeCell ref="B8:B20"/>
    <mergeCell ref="C8:C13"/>
    <mergeCell ref="C14:C1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E3152-347C-4616-B4FE-D09DB0C4EBB0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0"/>
      <c r="C8" s="30"/>
      <c r="D8" s="8" t="s">
        <v>13</v>
      </c>
      <c r="E8" s="9">
        <f>+E9+E13+E14+E16+E17</f>
        <v>2826000</v>
      </c>
      <c r="F8" s="9">
        <f>+F9+F13+F14+F16+F17</f>
        <v>2825632</v>
      </c>
      <c r="G8" s="9">
        <f t="shared" si="0"/>
        <v>368</v>
      </c>
      <c r="H8" s="9"/>
    </row>
    <row r="9" spans="2:8">
      <c r="B9" s="30"/>
      <c r="C9" s="30"/>
      <c r="D9" s="8" t="s">
        <v>14</v>
      </c>
      <c r="E9" s="9">
        <f>+E10+E11+E12</f>
        <v>0</v>
      </c>
      <c r="F9" s="9">
        <f>+F10+F11+F12</f>
        <v>0</v>
      </c>
      <c r="G9" s="9">
        <f t="shared" si="0"/>
        <v>0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/>
      <c r="F11" s="9"/>
      <c r="G11" s="9">
        <f t="shared" si="0"/>
        <v>0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2826000</v>
      </c>
      <c r="F17" s="9">
        <f>+F18+F19+F20</f>
        <v>2825632</v>
      </c>
      <c r="G17" s="9">
        <f t="shared" si="0"/>
        <v>368</v>
      </c>
      <c r="H17" s="9"/>
    </row>
    <row r="18" spans="2:8">
      <c r="B18" s="30"/>
      <c r="C18" s="30"/>
      <c r="D18" s="8" t="s">
        <v>23</v>
      </c>
      <c r="E18" s="9">
        <v>2686000</v>
      </c>
      <c r="F18" s="9">
        <v>2685632</v>
      </c>
      <c r="G18" s="9">
        <f t="shared" si="0"/>
        <v>368</v>
      </c>
      <c r="H18" s="9"/>
    </row>
    <row r="19" spans="2:8">
      <c r="B19" s="30"/>
      <c r="C19" s="30"/>
      <c r="D19" s="8" t="s">
        <v>24</v>
      </c>
      <c r="E19" s="9">
        <v>140000</v>
      </c>
      <c r="F19" s="9">
        <v>140000</v>
      </c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/>
      <c r="F21" s="9"/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>
        <v>10000</v>
      </c>
      <c r="F22" s="9">
        <v>10883</v>
      </c>
      <c r="G22" s="9">
        <f t="shared" si="0"/>
        <v>-883</v>
      </c>
      <c r="H22" s="9"/>
    </row>
    <row r="23" spans="2:8">
      <c r="B23" s="30"/>
      <c r="C23" s="30"/>
      <c r="D23" s="8" t="s">
        <v>28</v>
      </c>
      <c r="E23" s="9">
        <f>+E24+E25+E26</f>
        <v>8557000</v>
      </c>
      <c r="F23" s="9">
        <f>+F24+F25+F26</f>
        <v>8756846</v>
      </c>
      <c r="G23" s="9">
        <f t="shared" si="0"/>
        <v>-199846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8557000</v>
      </c>
      <c r="F26" s="9">
        <v>8756846</v>
      </c>
      <c r="G26" s="9">
        <f t="shared" si="0"/>
        <v>-199846</v>
      </c>
      <c r="H26" s="9"/>
    </row>
    <row r="27" spans="2:8">
      <c r="B27" s="30"/>
      <c r="C27" s="31"/>
      <c r="D27" s="10" t="s">
        <v>32</v>
      </c>
      <c r="E27" s="11">
        <f>+E6+E8+E21+E22+E23</f>
        <v>11393000</v>
      </c>
      <c r="F27" s="11">
        <f>+F6+F8+F21+F22+F23</f>
        <v>11593361</v>
      </c>
      <c r="G27" s="11">
        <f t="shared" si="0"/>
        <v>-200361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34275000</v>
      </c>
      <c r="F28" s="9">
        <f>+F29+F30+F31+F32+F33+F34</f>
        <v>32904437</v>
      </c>
      <c r="G28" s="9">
        <f t="shared" si="0"/>
        <v>1370563</v>
      </c>
      <c r="H28" s="9"/>
    </row>
    <row r="29" spans="2:8">
      <c r="B29" s="30"/>
      <c r="C29" s="30"/>
      <c r="D29" s="8" t="s">
        <v>35</v>
      </c>
      <c r="E29" s="9">
        <v>3000000</v>
      </c>
      <c r="F29" s="9">
        <v>3084410</v>
      </c>
      <c r="G29" s="9">
        <f t="shared" si="0"/>
        <v>-84410</v>
      </c>
      <c r="H29" s="9"/>
    </row>
    <row r="30" spans="2:8">
      <c r="B30" s="30"/>
      <c r="C30" s="30"/>
      <c r="D30" s="8" t="s">
        <v>36</v>
      </c>
      <c r="E30" s="9">
        <v>14891000</v>
      </c>
      <c r="F30" s="9">
        <v>13727970</v>
      </c>
      <c r="G30" s="9">
        <f t="shared" si="0"/>
        <v>1163030</v>
      </c>
      <c r="H30" s="9"/>
    </row>
    <row r="31" spans="2:8">
      <c r="B31" s="30"/>
      <c r="C31" s="30"/>
      <c r="D31" s="8" t="s">
        <v>37</v>
      </c>
      <c r="E31" s="9">
        <v>3307000</v>
      </c>
      <c r="F31" s="9">
        <v>3412600</v>
      </c>
      <c r="G31" s="9">
        <f t="shared" si="0"/>
        <v>-105600</v>
      </c>
      <c r="H31" s="9"/>
    </row>
    <row r="32" spans="2:8">
      <c r="B32" s="30"/>
      <c r="C32" s="30"/>
      <c r="D32" s="8" t="s">
        <v>38</v>
      </c>
      <c r="E32" s="9">
        <v>9842000</v>
      </c>
      <c r="F32" s="9">
        <v>9656955</v>
      </c>
      <c r="G32" s="9">
        <f t="shared" si="0"/>
        <v>185045</v>
      </c>
      <c r="H32" s="9"/>
    </row>
    <row r="33" spans="2:8">
      <c r="B33" s="30"/>
      <c r="C33" s="30"/>
      <c r="D33" s="8" t="s">
        <v>39</v>
      </c>
      <c r="E33" s="9">
        <v>178000</v>
      </c>
      <c r="F33" s="9">
        <v>178000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3057000</v>
      </c>
      <c r="F34" s="9">
        <v>2844502</v>
      </c>
      <c r="G34" s="9">
        <f t="shared" si="0"/>
        <v>212498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1500000</v>
      </c>
      <c r="F35" s="9">
        <f>+F36+F37+F38+F39+F40+F41+F42+F43+F44+F45+F46</f>
        <v>1517060</v>
      </c>
      <c r="G35" s="9">
        <f t="shared" si="0"/>
        <v>-17060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/>
      <c r="F39" s="9"/>
      <c r="G39" s="9">
        <f t="shared" si="0"/>
        <v>0</v>
      </c>
      <c r="H39" s="9"/>
    </row>
    <row r="40" spans="2:8">
      <c r="B40" s="30"/>
      <c r="C40" s="30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/>
      <c r="F41" s="9"/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/>
      <c r="F42" s="9"/>
      <c r="G42" s="9">
        <f t="shared" si="0"/>
        <v>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1500000</v>
      </c>
      <c r="F45" s="9">
        <v>1517060</v>
      </c>
      <c r="G45" s="9">
        <f t="shared" si="0"/>
        <v>-17060</v>
      </c>
      <c r="H45" s="9"/>
    </row>
    <row r="46" spans="2:8">
      <c r="B46" s="30"/>
      <c r="C46" s="30"/>
      <c r="D46" s="8" t="s">
        <v>52</v>
      </c>
      <c r="E46" s="9"/>
      <c r="F46" s="9"/>
      <c r="G46" s="9">
        <f t="shared" si="0"/>
        <v>0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20148000</v>
      </c>
      <c r="F47" s="9">
        <f>+F48+F49+F50+F51+F52+F53+F54+F55+F56+F57+F58+F59+F60+F61+F62+F63+F64+F65+F66+F67+F68</f>
        <v>20145171</v>
      </c>
      <c r="G47" s="9">
        <f t="shared" si="0"/>
        <v>2829</v>
      </c>
      <c r="H47" s="9"/>
    </row>
    <row r="48" spans="2:8">
      <c r="B48" s="30"/>
      <c r="C48" s="30"/>
      <c r="D48" s="8" t="s">
        <v>54</v>
      </c>
      <c r="E48" s="9">
        <v>22000</v>
      </c>
      <c r="F48" s="9">
        <v>21809</v>
      </c>
      <c r="G48" s="9">
        <f t="shared" si="0"/>
        <v>191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25000</v>
      </c>
      <c r="F50" s="9">
        <v>36980</v>
      </c>
      <c r="G50" s="9">
        <f t="shared" si="0"/>
        <v>-11980</v>
      </c>
      <c r="H50" s="9"/>
    </row>
    <row r="51" spans="2:8">
      <c r="B51" s="30"/>
      <c r="C51" s="30"/>
      <c r="D51" s="8" t="s">
        <v>57</v>
      </c>
      <c r="E51" s="9">
        <v>2410000</v>
      </c>
      <c r="F51" s="9">
        <v>2417593</v>
      </c>
      <c r="G51" s="9">
        <f t="shared" si="0"/>
        <v>-7593</v>
      </c>
      <c r="H51" s="9"/>
    </row>
    <row r="52" spans="2:8">
      <c r="B52" s="30"/>
      <c r="C52" s="30"/>
      <c r="D52" s="8" t="s">
        <v>58</v>
      </c>
      <c r="E52" s="9">
        <v>200000</v>
      </c>
      <c r="F52" s="9">
        <v>149938</v>
      </c>
      <c r="G52" s="9">
        <f t="shared" si="0"/>
        <v>50062</v>
      </c>
      <c r="H52" s="9"/>
    </row>
    <row r="53" spans="2:8">
      <c r="B53" s="30"/>
      <c r="C53" s="30"/>
      <c r="D53" s="8" t="s">
        <v>59</v>
      </c>
      <c r="E53" s="9">
        <v>370000</v>
      </c>
      <c r="F53" s="9">
        <v>368280</v>
      </c>
      <c r="G53" s="9">
        <f t="shared" si="0"/>
        <v>1720</v>
      </c>
      <c r="H53" s="9"/>
    </row>
    <row r="54" spans="2:8">
      <c r="B54" s="30"/>
      <c r="C54" s="30"/>
      <c r="D54" s="8" t="s">
        <v>46</v>
      </c>
      <c r="E54" s="9">
        <v>250000</v>
      </c>
      <c r="F54" s="9">
        <v>248287</v>
      </c>
      <c r="G54" s="9">
        <f t="shared" si="0"/>
        <v>1713</v>
      </c>
      <c r="H54" s="9"/>
    </row>
    <row r="55" spans="2:8">
      <c r="B55" s="30"/>
      <c r="C55" s="30"/>
      <c r="D55" s="8" t="s">
        <v>60</v>
      </c>
      <c r="E55" s="9">
        <v>5700000</v>
      </c>
      <c r="F55" s="9">
        <v>5694700</v>
      </c>
      <c r="G55" s="9">
        <f t="shared" si="0"/>
        <v>5300</v>
      </c>
      <c r="H55" s="9"/>
    </row>
    <row r="56" spans="2:8">
      <c r="B56" s="30"/>
      <c r="C56" s="30"/>
      <c r="D56" s="8" t="s">
        <v>61</v>
      </c>
      <c r="E56" s="9">
        <v>800000</v>
      </c>
      <c r="F56" s="9">
        <v>803526</v>
      </c>
      <c r="G56" s="9">
        <f t="shared" si="0"/>
        <v>-3526</v>
      </c>
      <c r="H56" s="9"/>
    </row>
    <row r="57" spans="2:8">
      <c r="B57" s="30"/>
      <c r="C57" s="30"/>
      <c r="D57" s="8" t="s">
        <v>62</v>
      </c>
      <c r="E57" s="9">
        <v>50000</v>
      </c>
      <c r="F57" s="9">
        <v>56940</v>
      </c>
      <c r="G57" s="9">
        <f t="shared" si="0"/>
        <v>-6940</v>
      </c>
      <c r="H57" s="9"/>
    </row>
    <row r="58" spans="2:8">
      <c r="B58" s="30"/>
      <c r="C58" s="30"/>
      <c r="D58" s="8" t="s">
        <v>63</v>
      </c>
      <c r="E58" s="9">
        <v>180000</v>
      </c>
      <c r="F58" s="9">
        <v>255992</v>
      </c>
      <c r="G58" s="9">
        <f t="shared" si="0"/>
        <v>-75992</v>
      </c>
      <c r="H58" s="9"/>
    </row>
    <row r="59" spans="2:8">
      <c r="B59" s="30"/>
      <c r="C59" s="30"/>
      <c r="D59" s="8" t="s">
        <v>64</v>
      </c>
      <c r="E59" s="9">
        <v>815000</v>
      </c>
      <c r="F59" s="9">
        <v>813914</v>
      </c>
      <c r="G59" s="9">
        <f t="shared" si="0"/>
        <v>1086</v>
      </c>
      <c r="H59" s="9"/>
    </row>
    <row r="60" spans="2:8">
      <c r="B60" s="30"/>
      <c r="C60" s="30"/>
      <c r="D60" s="8" t="s">
        <v>65</v>
      </c>
      <c r="E60" s="9">
        <v>130000</v>
      </c>
      <c r="F60" s="9">
        <v>167918</v>
      </c>
      <c r="G60" s="9">
        <f t="shared" si="0"/>
        <v>-37918</v>
      </c>
      <c r="H60" s="9"/>
    </row>
    <row r="61" spans="2:8">
      <c r="B61" s="30"/>
      <c r="C61" s="30"/>
      <c r="D61" s="8" t="s">
        <v>48</v>
      </c>
      <c r="E61" s="9">
        <v>510000</v>
      </c>
      <c r="F61" s="9">
        <v>509191</v>
      </c>
      <c r="G61" s="9">
        <f t="shared" si="0"/>
        <v>809</v>
      </c>
      <c r="H61" s="9"/>
    </row>
    <row r="62" spans="2:8">
      <c r="B62" s="30"/>
      <c r="C62" s="30"/>
      <c r="D62" s="8" t="s">
        <v>49</v>
      </c>
      <c r="E62" s="9">
        <v>760000</v>
      </c>
      <c r="F62" s="9">
        <v>759772</v>
      </c>
      <c r="G62" s="9">
        <f t="shared" si="0"/>
        <v>228</v>
      </c>
      <c r="H62" s="9"/>
    </row>
    <row r="63" spans="2:8">
      <c r="B63" s="30"/>
      <c r="C63" s="30"/>
      <c r="D63" s="8" t="s">
        <v>66</v>
      </c>
      <c r="E63" s="9">
        <v>2376000</v>
      </c>
      <c r="F63" s="9">
        <v>2376000</v>
      </c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250000</v>
      </c>
      <c r="F64" s="9">
        <v>257998</v>
      </c>
      <c r="G64" s="9">
        <f t="shared" si="0"/>
        <v>-7998</v>
      </c>
      <c r="H64" s="9"/>
    </row>
    <row r="65" spans="2:8">
      <c r="B65" s="30"/>
      <c r="C65" s="30"/>
      <c r="D65" s="8" t="s">
        <v>68</v>
      </c>
      <c r="E65" s="9">
        <v>227000</v>
      </c>
      <c r="F65" s="9">
        <v>226407</v>
      </c>
      <c r="G65" s="9">
        <f t="shared" si="0"/>
        <v>593</v>
      </c>
      <c r="H65" s="9"/>
    </row>
    <row r="66" spans="2:8">
      <c r="B66" s="30"/>
      <c r="C66" s="30"/>
      <c r="D66" s="8" t="s">
        <v>69</v>
      </c>
      <c r="E66" s="9">
        <v>28000</v>
      </c>
      <c r="F66" s="9">
        <v>24000</v>
      </c>
      <c r="G66" s="9">
        <f t="shared" si="0"/>
        <v>4000</v>
      </c>
      <c r="H66" s="9"/>
    </row>
    <row r="67" spans="2:8">
      <c r="B67" s="30"/>
      <c r="C67" s="30"/>
      <c r="D67" s="8" t="s">
        <v>52</v>
      </c>
      <c r="E67" s="9">
        <v>200000</v>
      </c>
      <c r="F67" s="9">
        <v>111488</v>
      </c>
      <c r="G67" s="9">
        <f t="shared" si="0"/>
        <v>88512</v>
      </c>
      <c r="H67" s="9"/>
    </row>
    <row r="68" spans="2:8">
      <c r="B68" s="30"/>
      <c r="C68" s="30"/>
      <c r="D68" s="8" t="s">
        <v>70</v>
      </c>
      <c r="E68" s="9">
        <v>4845000</v>
      </c>
      <c r="F68" s="9">
        <v>4844438</v>
      </c>
      <c r="G68" s="9">
        <f t="shared" si="0"/>
        <v>562</v>
      </c>
      <c r="H68" s="9"/>
    </row>
    <row r="69" spans="2:8">
      <c r="B69" s="30"/>
      <c r="C69" s="30"/>
      <c r="D69" s="8" t="s">
        <v>71</v>
      </c>
      <c r="E69" s="9">
        <f>+E70</f>
        <v>0</v>
      </c>
      <c r="F69" s="9">
        <f>+F70</f>
        <v>0</v>
      </c>
      <c r="G69" s="9">
        <f t="shared" si="0"/>
        <v>0</v>
      </c>
      <c r="H69" s="9"/>
    </row>
    <row r="70" spans="2:8">
      <c r="B70" s="30"/>
      <c r="C70" s="30"/>
      <c r="D70" s="8" t="s">
        <v>72</v>
      </c>
      <c r="E70" s="9">
        <f>+E71+E72</f>
        <v>0</v>
      </c>
      <c r="F70" s="9">
        <f>+F71+F72</f>
        <v>0</v>
      </c>
      <c r="G70" s="9">
        <f t="shared" si="0"/>
        <v>0</v>
      </c>
      <c r="H70" s="9"/>
    </row>
    <row r="71" spans="2:8">
      <c r="B71" s="30"/>
      <c r="C71" s="30"/>
      <c r="D71" s="8" t="s">
        <v>73</v>
      </c>
      <c r="E71" s="9"/>
      <c r="F71" s="9"/>
      <c r="G71" s="9">
        <f t="shared" ref="G71:G134" si="1">E71-F71</f>
        <v>0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>
        <v>58000</v>
      </c>
      <c r="F73" s="9">
        <v>57916</v>
      </c>
      <c r="G73" s="9">
        <f t="shared" si="1"/>
        <v>84</v>
      </c>
      <c r="H73" s="9"/>
    </row>
    <row r="74" spans="2:8">
      <c r="B74" s="30"/>
      <c r="C74" s="31"/>
      <c r="D74" s="10" t="s">
        <v>76</v>
      </c>
      <c r="E74" s="11">
        <f>+E28+E35+E47+E69+E73</f>
        <v>55981000</v>
      </c>
      <c r="F74" s="11">
        <f>+F28+F35+F47+F69+F73</f>
        <v>54624584</v>
      </c>
      <c r="G74" s="11">
        <f t="shared" si="1"/>
        <v>1356416</v>
      </c>
      <c r="H74" s="11"/>
    </row>
    <row r="75" spans="2:8">
      <c r="B75" s="31"/>
      <c r="C75" s="12" t="s">
        <v>77</v>
      </c>
      <c r="D75" s="13"/>
      <c r="E75" s="14">
        <f xml:space="preserve"> +E27 - E74</f>
        <v>-44588000</v>
      </c>
      <c r="F75" s="14">
        <f xml:space="preserve"> +F27 - F74</f>
        <v>-43031223</v>
      </c>
      <c r="G75" s="14">
        <f t="shared" si="1"/>
        <v>-1556777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>
        <v>10000000</v>
      </c>
      <c r="F82" s="9">
        <v>10000000</v>
      </c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10000000</v>
      </c>
      <c r="F89" s="11">
        <f>+F76+F79+F82+F83+F84+F88</f>
        <v>10000000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>
        <v>840000</v>
      </c>
      <c r="F90" s="9">
        <v>840000</v>
      </c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2254000</v>
      </c>
      <c r="F92" s="9">
        <f>+F93+F94+F95+F96+F97</f>
        <v>2253680</v>
      </c>
      <c r="G92" s="9">
        <f t="shared" si="1"/>
        <v>320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>
        <v>2254000</v>
      </c>
      <c r="F95" s="9">
        <v>2253680</v>
      </c>
      <c r="G95" s="9">
        <f t="shared" si="1"/>
        <v>320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>
        <v>1862000</v>
      </c>
      <c r="F100" s="9">
        <v>1861416</v>
      </c>
      <c r="G100" s="9">
        <f t="shared" si="1"/>
        <v>584</v>
      </c>
      <c r="H100" s="9"/>
    </row>
    <row r="101" spans="2:8">
      <c r="B101" s="30"/>
      <c r="C101" s="31"/>
      <c r="D101" s="10" t="s">
        <v>104</v>
      </c>
      <c r="E101" s="11">
        <f>+E90+E91+E92+E98+E99+E100</f>
        <v>4956000</v>
      </c>
      <c r="F101" s="11">
        <f>+F90+F91+F92+F98+F99+F100</f>
        <v>4955096</v>
      </c>
      <c r="G101" s="11">
        <f t="shared" si="1"/>
        <v>904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5044000</v>
      </c>
      <c r="F102" s="14">
        <f xml:space="preserve"> +F89 - F101</f>
        <v>5044904</v>
      </c>
      <c r="G102" s="14">
        <f t="shared" si="1"/>
        <v>-904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6060000</v>
      </c>
      <c r="F107" s="9">
        <f>+F108+F109+F110+F111+F112</f>
        <v>0</v>
      </c>
      <c r="G107" s="9">
        <f t="shared" si="1"/>
        <v>6060000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>
        <v>6060000</v>
      </c>
      <c r="F112" s="9"/>
      <c r="G112" s="9">
        <f t="shared" si="1"/>
        <v>6060000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43376000</v>
      </c>
      <c r="F118" s="9">
        <v>45418000</v>
      </c>
      <c r="G118" s="9">
        <f t="shared" si="1"/>
        <v>-2042000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49436000</v>
      </c>
      <c r="F120" s="11">
        <f>+F103+F104+F105+F106+F107+F113+F114+F115+F116+F117+F118+F119</f>
        <v>45418000</v>
      </c>
      <c r="G120" s="11">
        <f t="shared" si="1"/>
        <v>4018000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44" si="2">E135-F135</f>
        <v>0</v>
      </c>
      <c r="H135" s="17"/>
    </row>
    <row r="136" spans="2:8">
      <c r="B136" s="30"/>
      <c r="C136" s="30"/>
      <c r="D136" s="16" t="s">
        <v>140</v>
      </c>
      <c r="E136" s="17">
        <v>9740000</v>
      </c>
      <c r="F136" s="17"/>
      <c r="G136" s="17">
        <f t="shared" si="2"/>
        <v>9740000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9740000</v>
      </c>
      <c r="F138" s="19">
        <f>+F121+F122+F123+F124+F125+F131+F132+F133+F134+F135+F136+F137</f>
        <v>0</v>
      </c>
      <c r="G138" s="19">
        <f t="shared" si="2"/>
        <v>9740000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39696000</v>
      </c>
      <c r="F139" s="14">
        <f xml:space="preserve"> +F120 - F138</f>
        <v>45418000</v>
      </c>
      <c r="G139" s="14">
        <f t="shared" si="2"/>
        <v>-5722000</v>
      </c>
      <c r="H139" s="14"/>
    </row>
    <row r="140" spans="2:8">
      <c r="B140" s="20" t="s">
        <v>144</v>
      </c>
      <c r="C140" s="21"/>
      <c r="D140" s="22"/>
      <c r="E140" s="23">
        <v>152000</v>
      </c>
      <c r="F140" s="23"/>
      <c r="G140" s="23">
        <f>E140 + E141</f>
        <v>152000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7431681</v>
      </c>
      <c r="G142" s="14">
        <f t="shared" si="2"/>
        <v>-7431681</v>
      </c>
      <c r="H142" s="14"/>
    </row>
    <row r="143" spans="2:8">
      <c r="B143" s="15" t="s">
        <v>146</v>
      </c>
      <c r="C143" s="12"/>
      <c r="D143" s="13"/>
      <c r="E143" s="14">
        <v>44804000</v>
      </c>
      <c r="F143" s="14">
        <v>44803935</v>
      </c>
      <c r="G143" s="14">
        <f t="shared" si="2"/>
        <v>65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44804000</v>
      </c>
      <c r="F144" s="14">
        <f xml:space="preserve"> +F142 +F143</f>
        <v>52235616</v>
      </c>
      <c r="G144" s="14">
        <f t="shared" si="2"/>
        <v>-7431616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BEF-37C2-4515-9409-4DFB94A631E2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148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2110000</v>
      </c>
      <c r="F6" s="7">
        <f>+F7</f>
        <v>2044724</v>
      </c>
      <c r="G6" s="7">
        <f>E6-F6</f>
        <v>65276</v>
      </c>
      <c r="H6" s="7"/>
    </row>
    <row r="7" spans="2:8">
      <c r="B7" s="30"/>
      <c r="C7" s="30"/>
      <c r="D7" s="8" t="s">
        <v>12</v>
      </c>
      <c r="E7" s="9">
        <v>2110000</v>
      </c>
      <c r="F7" s="9">
        <v>2044724</v>
      </c>
      <c r="G7" s="9">
        <f t="shared" ref="G7:G70" si="0">E7-F7</f>
        <v>65276</v>
      </c>
      <c r="H7" s="9"/>
    </row>
    <row r="8" spans="2:8">
      <c r="B8" s="30"/>
      <c r="C8" s="30"/>
      <c r="D8" s="8" t="s">
        <v>13</v>
      </c>
      <c r="E8" s="9">
        <f>+E9+E13+E14+E16+E17</f>
        <v>57003000</v>
      </c>
      <c r="F8" s="9">
        <f>+F9+F13+F14+F16+F17</f>
        <v>56949038</v>
      </c>
      <c r="G8" s="9">
        <f t="shared" si="0"/>
        <v>53962</v>
      </c>
      <c r="H8" s="9"/>
    </row>
    <row r="9" spans="2:8">
      <c r="B9" s="30"/>
      <c r="C9" s="30"/>
      <c r="D9" s="8" t="s">
        <v>14</v>
      </c>
      <c r="E9" s="9">
        <f>+E10+E11+E12</f>
        <v>56447000</v>
      </c>
      <c r="F9" s="9">
        <f>+F10+F11+F12</f>
        <v>56472298</v>
      </c>
      <c r="G9" s="9">
        <f t="shared" si="0"/>
        <v>-25298</v>
      </c>
      <c r="H9" s="9"/>
    </row>
    <row r="10" spans="2:8">
      <c r="B10" s="30"/>
      <c r="C10" s="30"/>
      <c r="D10" s="8" t="s">
        <v>15</v>
      </c>
      <c r="E10" s="9">
        <v>43049000</v>
      </c>
      <c r="F10" s="9">
        <v>42846927</v>
      </c>
      <c r="G10" s="9">
        <f t="shared" si="0"/>
        <v>202073</v>
      </c>
      <c r="H10" s="9"/>
    </row>
    <row r="11" spans="2:8">
      <c r="B11" s="30"/>
      <c r="C11" s="30"/>
      <c r="D11" s="8" t="s">
        <v>16</v>
      </c>
      <c r="E11" s="9">
        <v>13398000</v>
      </c>
      <c r="F11" s="9">
        <v>13625371</v>
      </c>
      <c r="G11" s="9">
        <f t="shared" si="0"/>
        <v>-227371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172000</v>
      </c>
      <c r="F13" s="9">
        <v>92740</v>
      </c>
      <c r="G13" s="9">
        <f t="shared" si="0"/>
        <v>79260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384000</v>
      </c>
      <c r="F17" s="9">
        <f>+F18+F19+F20</f>
        <v>384000</v>
      </c>
      <c r="G17" s="9">
        <f t="shared" si="0"/>
        <v>0</v>
      </c>
      <c r="H17" s="9"/>
    </row>
    <row r="18" spans="2:8">
      <c r="B18" s="30"/>
      <c r="C18" s="30"/>
      <c r="D18" s="8" t="s">
        <v>23</v>
      </c>
      <c r="E18" s="9">
        <v>384000</v>
      </c>
      <c r="F18" s="9">
        <v>384000</v>
      </c>
      <c r="G18" s="9">
        <f t="shared" si="0"/>
        <v>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118000</v>
      </c>
      <c r="F21" s="9">
        <v>118337</v>
      </c>
      <c r="G21" s="9">
        <f t="shared" si="0"/>
        <v>-337</v>
      </c>
      <c r="H21" s="9"/>
    </row>
    <row r="22" spans="2:8">
      <c r="B22" s="30"/>
      <c r="C22" s="30"/>
      <c r="D22" s="8" t="s">
        <v>27</v>
      </c>
      <c r="E22" s="9"/>
      <c r="F22" s="9">
        <v>53</v>
      </c>
      <c r="G22" s="9">
        <f t="shared" si="0"/>
        <v>-53</v>
      </c>
      <c r="H22" s="9"/>
    </row>
    <row r="23" spans="2:8">
      <c r="B23" s="30"/>
      <c r="C23" s="30"/>
      <c r="D23" s="8" t="s">
        <v>28</v>
      </c>
      <c r="E23" s="9">
        <f>+E24+E25+E26</f>
        <v>12000</v>
      </c>
      <c r="F23" s="9">
        <f>+F24+F25+F26</f>
        <v>20500</v>
      </c>
      <c r="G23" s="9">
        <f t="shared" si="0"/>
        <v>-8500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12000</v>
      </c>
      <c r="F26" s="9">
        <v>20500</v>
      </c>
      <c r="G26" s="9">
        <f t="shared" si="0"/>
        <v>-8500</v>
      </c>
      <c r="H26" s="9"/>
    </row>
    <row r="27" spans="2:8">
      <c r="B27" s="30"/>
      <c r="C27" s="31"/>
      <c r="D27" s="10" t="s">
        <v>32</v>
      </c>
      <c r="E27" s="11">
        <f>+E6+E8+E21+E22+E23</f>
        <v>59243000</v>
      </c>
      <c r="F27" s="11">
        <f>+F6+F8+F21+F22+F23</f>
        <v>59132652</v>
      </c>
      <c r="G27" s="11">
        <f t="shared" si="0"/>
        <v>110348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48610000</v>
      </c>
      <c r="F28" s="9">
        <f>+F29+F30+F31+F32+F33+F34</f>
        <v>48909549</v>
      </c>
      <c r="G28" s="9">
        <f t="shared" si="0"/>
        <v>-299549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27611000</v>
      </c>
      <c r="F30" s="9">
        <v>27691216</v>
      </c>
      <c r="G30" s="9">
        <f t="shared" si="0"/>
        <v>-80216</v>
      </c>
      <c r="H30" s="9"/>
    </row>
    <row r="31" spans="2:8">
      <c r="B31" s="30"/>
      <c r="C31" s="30"/>
      <c r="D31" s="8" t="s">
        <v>37</v>
      </c>
      <c r="E31" s="9">
        <v>6293000</v>
      </c>
      <c r="F31" s="9">
        <v>6191900</v>
      </c>
      <c r="G31" s="9">
        <f t="shared" si="0"/>
        <v>101100</v>
      </c>
      <c r="H31" s="9"/>
    </row>
    <row r="32" spans="2:8">
      <c r="B32" s="30"/>
      <c r="C32" s="30"/>
      <c r="D32" s="8" t="s">
        <v>38</v>
      </c>
      <c r="E32" s="9">
        <v>8459000</v>
      </c>
      <c r="F32" s="9">
        <v>8687813</v>
      </c>
      <c r="G32" s="9">
        <f t="shared" si="0"/>
        <v>-228813</v>
      </c>
      <c r="H32" s="9"/>
    </row>
    <row r="33" spans="2:8">
      <c r="B33" s="30"/>
      <c r="C33" s="30"/>
      <c r="D33" s="8" t="s">
        <v>39</v>
      </c>
      <c r="E33" s="9">
        <v>801000</v>
      </c>
      <c r="F33" s="9">
        <v>801000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5446000</v>
      </c>
      <c r="F34" s="9">
        <v>5537620</v>
      </c>
      <c r="G34" s="9">
        <f t="shared" si="0"/>
        <v>-91620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2522000</v>
      </c>
      <c r="F35" s="9">
        <f>+F36+F37+F38+F39+F40+F41+F42+F43+F44+F45+F46</f>
        <v>2438606</v>
      </c>
      <c r="G35" s="9">
        <f t="shared" si="0"/>
        <v>83394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105000</v>
      </c>
      <c r="F37" s="9">
        <v>101494</v>
      </c>
      <c r="G37" s="9">
        <f t="shared" si="0"/>
        <v>3506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100000</v>
      </c>
      <c r="F39" s="9">
        <v>74904</v>
      </c>
      <c r="G39" s="9">
        <f t="shared" si="0"/>
        <v>25096</v>
      </c>
      <c r="H39" s="9"/>
    </row>
    <row r="40" spans="2:8">
      <c r="B40" s="30"/>
      <c r="C40" s="30"/>
      <c r="D40" s="8" t="s">
        <v>46</v>
      </c>
      <c r="E40" s="9">
        <v>900000</v>
      </c>
      <c r="F40" s="9">
        <v>853849</v>
      </c>
      <c r="G40" s="9">
        <f t="shared" si="0"/>
        <v>46151</v>
      </c>
      <c r="H40" s="9"/>
    </row>
    <row r="41" spans="2:8">
      <c r="B41" s="30"/>
      <c r="C41" s="30"/>
      <c r="D41" s="8" t="s">
        <v>47</v>
      </c>
      <c r="E41" s="9">
        <v>250000</v>
      </c>
      <c r="F41" s="9">
        <v>219856</v>
      </c>
      <c r="G41" s="9">
        <f t="shared" si="0"/>
        <v>30144</v>
      </c>
      <c r="H41" s="9"/>
    </row>
    <row r="42" spans="2:8">
      <c r="B42" s="30"/>
      <c r="C42" s="30"/>
      <c r="D42" s="8" t="s">
        <v>48</v>
      </c>
      <c r="E42" s="9">
        <v>46000</v>
      </c>
      <c r="F42" s="9">
        <v>45756</v>
      </c>
      <c r="G42" s="9">
        <f t="shared" si="0"/>
        <v>244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121000</v>
      </c>
      <c r="F44" s="9">
        <v>120740</v>
      </c>
      <c r="G44" s="9">
        <f t="shared" si="0"/>
        <v>260</v>
      </c>
      <c r="H44" s="9"/>
    </row>
    <row r="45" spans="2:8">
      <c r="B45" s="30"/>
      <c r="C45" s="30"/>
      <c r="D45" s="8" t="s">
        <v>51</v>
      </c>
      <c r="E45" s="9">
        <v>900000</v>
      </c>
      <c r="F45" s="9">
        <v>912386</v>
      </c>
      <c r="G45" s="9">
        <f t="shared" si="0"/>
        <v>-12386</v>
      </c>
      <c r="H45" s="9"/>
    </row>
    <row r="46" spans="2:8">
      <c r="B46" s="30"/>
      <c r="C46" s="30"/>
      <c r="D46" s="8" t="s">
        <v>52</v>
      </c>
      <c r="E46" s="9">
        <v>100000</v>
      </c>
      <c r="F46" s="9">
        <v>109621</v>
      </c>
      <c r="G46" s="9">
        <f t="shared" si="0"/>
        <v>-9621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3188000</v>
      </c>
      <c r="F47" s="9">
        <f>+F48+F49+F50+F51+F52+F53+F54+F55+F56+F57+F58+F59+F60+F61+F62+F63+F64+F65+F66+F67+F68</f>
        <v>3052366</v>
      </c>
      <c r="G47" s="9">
        <f t="shared" si="0"/>
        <v>135634</v>
      </c>
      <c r="H47" s="9"/>
    </row>
    <row r="48" spans="2:8">
      <c r="B48" s="30"/>
      <c r="C48" s="30"/>
      <c r="D48" s="8" t="s">
        <v>54</v>
      </c>
      <c r="E48" s="9">
        <v>80000</v>
      </c>
      <c r="F48" s="9">
        <v>77209</v>
      </c>
      <c r="G48" s="9">
        <f t="shared" si="0"/>
        <v>2791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18000</v>
      </c>
      <c r="F50" s="9">
        <v>16410</v>
      </c>
      <c r="G50" s="9">
        <f t="shared" si="0"/>
        <v>1590</v>
      </c>
      <c r="H50" s="9"/>
    </row>
    <row r="51" spans="2:8">
      <c r="B51" s="30"/>
      <c r="C51" s="30"/>
      <c r="D51" s="8" t="s">
        <v>57</v>
      </c>
      <c r="E51" s="9">
        <v>180000</v>
      </c>
      <c r="F51" s="9">
        <v>180070</v>
      </c>
      <c r="G51" s="9">
        <f t="shared" si="0"/>
        <v>-70</v>
      </c>
      <c r="H51" s="9"/>
    </row>
    <row r="52" spans="2:8">
      <c r="B52" s="30"/>
      <c r="C52" s="30"/>
      <c r="D52" s="8" t="s">
        <v>58</v>
      </c>
      <c r="E52" s="9">
        <v>100000</v>
      </c>
      <c r="F52" s="9">
        <v>86486</v>
      </c>
      <c r="G52" s="9">
        <f t="shared" si="0"/>
        <v>13514</v>
      </c>
      <c r="H52" s="9"/>
    </row>
    <row r="53" spans="2:8">
      <c r="B53" s="30"/>
      <c r="C53" s="30"/>
      <c r="D53" s="8" t="s">
        <v>59</v>
      </c>
      <c r="E53" s="9">
        <v>60000</v>
      </c>
      <c r="F53" s="9">
        <v>74756</v>
      </c>
      <c r="G53" s="9">
        <f t="shared" si="0"/>
        <v>-14756</v>
      </c>
      <c r="H53" s="9"/>
    </row>
    <row r="54" spans="2:8">
      <c r="B54" s="30"/>
      <c r="C54" s="30"/>
      <c r="D54" s="8" t="s">
        <v>46</v>
      </c>
      <c r="E54" s="9">
        <v>390000</v>
      </c>
      <c r="F54" s="9">
        <v>357033</v>
      </c>
      <c r="G54" s="9">
        <f t="shared" si="0"/>
        <v>32967</v>
      </c>
      <c r="H54" s="9"/>
    </row>
    <row r="55" spans="2:8">
      <c r="B55" s="30"/>
      <c r="C55" s="30"/>
      <c r="D55" s="8" t="s">
        <v>60</v>
      </c>
      <c r="E55" s="9">
        <v>10000</v>
      </c>
      <c r="F55" s="9">
        <v>155</v>
      </c>
      <c r="G55" s="9">
        <f t="shared" si="0"/>
        <v>9845</v>
      </c>
      <c r="H55" s="9"/>
    </row>
    <row r="56" spans="2:8">
      <c r="B56" s="30"/>
      <c r="C56" s="30"/>
      <c r="D56" s="8" t="s">
        <v>61</v>
      </c>
      <c r="E56" s="9">
        <v>420000</v>
      </c>
      <c r="F56" s="9">
        <v>414038</v>
      </c>
      <c r="G56" s="9">
        <f t="shared" si="0"/>
        <v>5962</v>
      </c>
      <c r="H56" s="9"/>
    </row>
    <row r="57" spans="2:8">
      <c r="B57" s="30"/>
      <c r="C57" s="30"/>
      <c r="D57" s="8" t="s">
        <v>62</v>
      </c>
      <c r="E57" s="9"/>
      <c r="F57" s="9"/>
      <c r="G57" s="9">
        <f t="shared" si="0"/>
        <v>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289000</v>
      </c>
      <c r="F59" s="9">
        <v>283944</v>
      </c>
      <c r="G59" s="9">
        <f t="shared" si="0"/>
        <v>5056</v>
      </c>
      <c r="H59" s="9"/>
    </row>
    <row r="60" spans="2:8">
      <c r="B60" s="30"/>
      <c r="C60" s="30"/>
      <c r="D60" s="8" t="s">
        <v>65</v>
      </c>
      <c r="E60" s="9">
        <v>8000</v>
      </c>
      <c r="F60" s="9">
        <v>7114</v>
      </c>
      <c r="G60" s="9">
        <f t="shared" si="0"/>
        <v>886</v>
      </c>
      <c r="H60" s="9"/>
    </row>
    <row r="61" spans="2:8">
      <c r="B61" s="30"/>
      <c r="C61" s="30"/>
      <c r="D61" s="8" t="s">
        <v>48</v>
      </c>
      <c r="E61" s="9">
        <v>460000</v>
      </c>
      <c r="F61" s="9">
        <v>432998</v>
      </c>
      <c r="G61" s="9">
        <f t="shared" si="0"/>
        <v>27002</v>
      </c>
      <c r="H61" s="9"/>
    </row>
    <row r="62" spans="2:8">
      <c r="B62" s="30"/>
      <c r="C62" s="30"/>
      <c r="D62" s="8" t="s">
        <v>49</v>
      </c>
      <c r="E62" s="9">
        <v>750000</v>
      </c>
      <c r="F62" s="9">
        <v>754327</v>
      </c>
      <c r="G62" s="9">
        <f t="shared" si="0"/>
        <v>-4327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150000</v>
      </c>
      <c r="F64" s="9">
        <v>136343</v>
      </c>
      <c r="G64" s="9">
        <f t="shared" si="0"/>
        <v>13657</v>
      </c>
      <c r="H64" s="9"/>
    </row>
    <row r="65" spans="2:8">
      <c r="B65" s="30"/>
      <c r="C65" s="30"/>
      <c r="D65" s="8" t="s">
        <v>68</v>
      </c>
      <c r="E65" s="9">
        <v>118000</v>
      </c>
      <c r="F65" s="9">
        <v>91742</v>
      </c>
      <c r="G65" s="9">
        <f t="shared" si="0"/>
        <v>26258</v>
      </c>
      <c r="H65" s="9"/>
    </row>
    <row r="66" spans="2:8">
      <c r="B66" s="30"/>
      <c r="C66" s="30"/>
      <c r="D66" s="8" t="s">
        <v>69</v>
      </c>
      <c r="E66" s="9">
        <v>105000</v>
      </c>
      <c r="F66" s="9">
        <v>103200</v>
      </c>
      <c r="G66" s="9">
        <f t="shared" si="0"/>
        <v>1800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36541</v>
      </c>
      <c r="G67" s="9">
        <f t="shared" si="0"/>
        <v>13459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2110000</v>
      </c>
      <c r="F69" s="9">
        <f>+F70</f>
        <v>2078988</v>
      </c>
      <c r="G69" s="9">
        <f t="shared" si="0"/>
        <v>31012</v>
      </c>
      <c r="H69" s="9"/>
    </row>
    <row r="70" spans="2:8">
      <c r="B70" s="30"/>
      <c r="C70" s="30"/>
      <c r="D70" s="8" t="s">
        <v>72</v>
      </c>
      <c r="E70" s="9">
        <f>+E71+E72</f>
        <v>2110000</v>
      </c>
      <c r="F70" s="9">
        <f>+F71+F72</f>
        <v>2078988</v>
      </c>
      <c r="G70" s="9">
        <f t="shared" si="0"/>
        <v>31012</v>
      </c>
      <c r="H70" s="9"/>
    </row>
    <row r="71" spans="2:8">
      <c r="B71" s="30"/>
      <c r="C71" s="30"/>
      <c r="D71" s="8" t="s">
        <v>73</v>
      </c>
      <c r="E71" s="9">
        <v>2110000</v>
      </c>
      <c r="F71" s="9">
        <v>2078988</v>
      </c>
      <c r="G71" s="9">
        <f t="shared" ref="G71:G134" si="1">E71-F71</f>
        <v>31012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>
        <v>610000</v>
      </c>
      <c r="F73" s="9">
        <v>609065</v>
      </c>
      <c r="G73" s="9">
        <f t="shared" si="1"/>
        <v>935</v>
      </c>
      <c r="H73" s="9"/>
    </row>
    <row r="74" spans="2:8">
      <c r="B74" s="30"/>
      <c r="C74" s="31"/>
      <c r="D74" s="10" t="s">
        <v>76</v>
      </c>
      <c r="E74" s="11">
        <f>+E28+E35+E47+E69+E73</f>
        <v>57040000</v>
      </c>
      <c r="F74" s="11">
        <f>+F28+F35+F47+F69+F73</f>
        <v>57088574</v>
      </c>
      <c r="G74" s="11">
        <f t="shared" si="1"/>
        <v>-48574</v>
      </c>
      <c r="H74" s="11"/>
    </row>
    <row r="75" spans="2:8">
      <c r="B75" s="31"/>
      <c r="C75" s="12" t="s">
        <v>77</v>
      </c>
      <c r="D75" s="13"/>
      <c r="E75" s="14">
        <f xml:space="preserve"> +E27 - E74</f>
        <v>2203000</v>
      </c>
      <c r="F75" s="14">
        <f xml:space="preserve"> +F27 - F74</f>
        <v>2044078</v>
      </c>
      <c r="G75" s="14">
        <f t="shared" si="1"/>
        <v>158922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>
        <v>9984000</v>
      </c>
      <c r="F90" s="9">
        <v>9984000</v>
      </c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9984000</v>
      </c>
      <c r="F101" s="11">
        <f>+F90+F91+F92+F98+F99+F100</f>
        <v>9984000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-9984000</v>
      </c>
      <c r="F102" s="14">
        <f xml:space="preserve"> +F89 - F101</f>
        <v>-9984000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15154000</v>
      </c>
      <c r="F118" s="9">
        <v>7940000</v>
      </c>
      <c r="G118" s="9">
        <f t="shared" si="1"/>
        <v>7214000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15154000</v>
      </c>
      <c r="F120" s="11">
        <f>+F103+F104+F105+F106+F107+F113+F114+F115+F116+F117+F118+F119</f>
        <v>7940000</v>
      </c>
      <c r="G120" s="11">
        <f t="shared" si="1"/>
        <v>7214000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7272000</v>
      </c>
      <c r="F136" s="17"/>
      <c r="G136" s="17">
        <f t="shared" si="2"/>
        <v>7272000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7272000</v>
      </c>
      <c r="F138" s="19">
        <f>+F121+F122+F123+F124+F125+F131+F132+F133+F134+F135+F136+F137</f>
        <v>0</v>
      </c>
      <c r="G138" s="19">
        <f t="shared" si="2"/>
        <v>7272000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7882000</v>
      </c>
      <c r="F139" s="14">
        <f xml:space="preserve"> +F120 - F138</f>
        <v>7940000</v>
      </c>
      <c r="G139" s="14">
        <f t="shared" si="2"/>
        <v>-58000</v>
      </c>
      <c r="H139" s="14"/>
    </row>
    <row r="140" spans="2:8">
      <c r="B140" s="20" t="s">
        <v>144</v>
      </c>
      <c r="C140" s="21"/>
      <c r="D140" s="22"/>
      <c r="E140" s="23">
        <v>101000</v>
      </c>
      <c r="F140" s="23"/>
      <c r="G140" s="23">
        <f>E140 + E141</f>
        <v>101000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78</v>
      </c>
      <c r="G142" s="14">
        <f t="shared" ref="G142:G144" si="3">E142-F142</f>
        <v>-78</v>
      </c>
      <c r="H142" s="14"/>
    </row>
    <row r="143" spans="2:8">
      <c r="B143" s="15" t="s">
        <v>146</v>
      </c>
      <c r="C143" s="12"/>
      <c r="D143" s="13"/>
      <c r="E143" s="14">
        <v>13171000</v>
      </c>
      <c r="F143" s="14">
        <v>13171168</v>
      </c>
      <c r="G143" s="14">
        <f t="shared" si="3"/>
        <v>-168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13171000</v>
      </c>
      <c r="F144" s="14">
        <f xml:space="preserve"> +F142 +F143</f>
        <v>13171246</v>
      </c>
      <c r="G144" s="14">
        <f t="shared" si="3"/>
        <v>-246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E1D0-12A4-4CB3-A1D3-924F7C8DA8B7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149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3500000</v>
      </c>
      <c r="F6" s="7">
        <f>+F7</f>
        <v>3836580</v>
      </c>
      <c r="G6" s="7">
        <f>E6-F6</f>
        <v>-336580</v>
      </c>
      <c r="H6" s="7"/>
    </row>
    <row r="7" spans="2:8">
      <c r="B7" s="30"/>
      <c r="C7" s="30"/>
      <c r="D7" s="8" t="s">
        <v>12</v>
      </c>
      <c r="E7" s="9">
        <v>3500000</v>
      </c>
      <c r="F7" s="9">
        <v>3836580</v>
      </c>
      <c r="G7" s="9">
        <f t="shared" ref="G7:G70" si="0">E7-F7</f>
        <v>-336580</v>
      </c>
      <c r="H7" s="9"/>
    </row>
    <row r="8" spans="2:8">
      <c r="B8" s="30"/>
      <c r="C8" s="30"/>
      <c r="D8" s="8" t="s">
        <v>13</v>
      </c>
      <c r="E8" s="9">
        <f>+E9+E13+E14+E16+E17</f>
        <v>44898000</v>
      </c>
      <c r="F8" s="9">
        <f>+F9+F13+F14+F16+F17</f>
        <v>45165845</v>
      </c>
      <c r="G8" s="9">
        <f t="shared" si="0"/>
        <v>-267845</v>
      </c>
      <c r="H8" s="9"/>
    </row>
    <row r="9" spans="2:8">
      <c r="B9" s="30"/>
      <c r="C9" s="30"/>
      <c r="D9" s="8" t="s">
        <v>14</v>
      </c>
      <c r="E9" s="9">
        <f>+E10+E11+E12</f>
        <v>44582000</v>
      </c>
      <c r="F9" s="9">
        <f>+F10+F11+F12</f>
        <v>44850925</v>
      </c>
      <c r="G9" s="9">
        <f t="shared" si="0"/>
        <v>-268925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44582000</v>
      </c>
      <c r="F11" s="9">
        <v>44850925</v>
      </c>
      <c r="G11" s="9">
        <f t="shared" si="0"/>
        <v>-268925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95000</v>
      </c>
      <c r="F13" s="9">
        <v>94120</v>
      </c>
      <c r="G13" s="9">
        <f t="shared" si="0"/>
        <v>880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221000</v>
      </c>
      <c r="F17" s="9">
        <f>+F18+F19+F20</f>
        <v>220800</v>
      </c>
      <c r="G17" s="9">
        <f t="shared" si="0"/>
        <v>200</v>
      </c>
      <c r="H17" s="9"/>
    </row>
    <row r="18" spans="2:8">
      <c r="B18" s="30"/>
      <c r="C18" s="30"/>
      <c r="D18" s="8" t="s">
        <v>23</v>
      </c>
      <c r="E18" s="9">
        <v>221000</v>
      </c>
      <c r="F18" s="9">
        <v>220800</v>
      </c>
      <c r="G18" s="9">
        <f t="shared" si="0"/>
        <v>200</v>
      </c>
      <c r="H18" s="9"/>
    </row>
    <row r="19" spans="2:8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125000</v>
      </c>
      <c r="F21" s="9">
        <v>125000</v>
      </c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98</v>
      </c>
      <c r="G22" s="9">
        <f t="shared" si="0"/>
        <v>-98</v>
      </c>
      <c r="H22" s="9"/>
    </row>
    <row r="23" spans="2:8">
      <c r="B23" s="30"/>
      <c r="C23" s="30"/>
      <c r="D23" s="8" t="s">
        <v>28</v>
      </c>
      <c r="E23" s="9">
        <f>+E24+E25+E26</f>
        <v>5000</v>
      </c>
      <c r="F23" s="9">
        <f>+F24+F25+F26</f>
        <v>4500</v>
      </c>
      <c r="G23" s="9">
        <f t="shared" si="0"/>
        <v>500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5000</v>
      </c>
      <c r="F26" s="9">
        <v>4500</v>
      </c>
      <c r="G26" s="9">
        <f t="shared" si="0"/>
        <v>500</v>
      </c>
      <c r="H26" s="9"/>
    </row>
    <row r="27" spans="2:8">
      <c r="B27" s="30"/>
      <c r="C27" s="31"/>
      <c r="D27" s="10" t="s">
        <v>32</v>
      </c>
      <c r="E27" s="11">
        <f>+E6+E8+E21+E22+E23</f>
        <v>48528000</v>
      </c>
      <c r="F27" s="11">
        <f>+F6+F8+F21+F22+F23</f>
        <v>49132023</v>
      </c>
      <c r="G27" s="11">
        <f t="shared" si="0"/>
        <v>-604023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23668000</v>
      </c>
      <c r="F28" s="9">
        <f>+F29+F30+F31+F32+F33+F34</f>
        <v>23580043</v>
      </c>
      <c r="G28" s="9">
        <f t="shared" si="0"/>
        <v>87957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16229000</v>
      </c>
      <c r="F30" s="9">
        <v>16155716</v>
      </c>
      <c r="G30" s="9">
        <f t="shared" si="0"/>
        <v>73284</v>
      </c>
      <c r="H30" s="9"/>
    </row>
    <row r="31" spans="2:8">
      <c r="B31" s="30"/>
      <c r="C31" s="30"/>
      <c r="D31" s="8" t="s">
        <v>37</v>
      </c>
      <c r="E31" s="9">
        <v>3548000</v>
      </c>
      <c r="F31" s="9">
        <v>3594400</v>
      </c>
      <c r="G31" s="9">
        <f t="shared" si="0"/>
        <v>-46400</v>
      </c>
      <c r="H31" s="9"/>
    </row>
    <row r="32" spans="2:8">
      <c r="B32" s="30"/>
      <c r="C32" s="30"/>
      <c r="D32" s="8" t="s">
        <v>38</v>
      </c>
      <c r="E32" s="9">
        <v>278000</v>
      </c>
      <c r="F32" s="9">
        <v>264575</v>
      </c>
      <c r="G32" s="9">
        <f t="shared" si="0"/>
        <v>13425</v>
      </c>
      <c r="H32" s="9"/>
    </row>
    <row r="33" spans="2:8">
      <c r="B33" s="30"/>
      <c r="C33" s="30"/>
      <c r="D33" s="8" t="s">
        <v>39</v>
      </c>
      <c r="E33" s="9">
        <v>490000</v>
      </c>
      <c r="F33" s="9">
        <v>489500</v>
      </c>
      <c r="G33" s="9">
        <f t="shared" si="0"/>
        <v>500</v>
      </c>
      <c r="H33" s="9"/>
    </row>
    <row r="34" spans="2:8">
      <c r="B34" s="30"/>
      <c r="C34" s="30"/>
      <c r="D34" s="8" t="s">
        <v>40</v>
      </c>
      <c r="E34" s="9">
        <v>3123000</v>
      </c>
      <c r="F34" s="9">
        <v>3075852</v>
      </c>
      <c r="G34" s="9">
        <f t="shared" si="0"/>
        <v>47148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1405000</v>
      </c>
      <c r="F35" s="9">
        <f>+F36+F37+F38+F39+F40+F41+F42+F43+F44+F45+F46</f>
        <v>1440327</v>
      </c>
      <c r="G35" s="9">
        <f t="shared" si="0"/>
        <v>-35327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30000</v>
      </c>
      <c r="F37" s="9">
        <v>30042</v>
      </c>
      <c r="G37" s="9">
        <f t="shared" si="0"/>
        <v>-42</v>
      </c>
      <c r="H37" s="9"/>
    </row>
    <row r="38" spans="2:8">
      <c r="B38" s="30"/>
      <c r="C38" s="30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0"/>
      <c r="C39" s="30"/>
      <c r="D39" s="8" t="s">
        <v>45</v>
      </c>
      <c r="E39" s="9">
        <v>220000</v>
      </c>
      <c r="F39" s="9">
        <v>220716</v>
      </c>
      <c r="G39" s="9">
        <f t="shared" si="0"/>
        <v>-716</v>
      </c>
      <c r="H39" s="9"/>
    </row>
    <row r="40" spans="2:8">
      <c r="B40" s="30"/>
      <c r="C40" s="30"/>
      <c r="D40" s="8" t="s">
        <v>46</v>
      </c>
      <c r="E40" s="9">
        <v>650000</v>
      </c>
      <c r="F40" s="9">
        <v>650000</v>
      </c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>
        <v>80000</v>
      </c>
      <c r="F41" s="9">
        <v>125581</v>
      </c>
      <c r="G41" s="9">
        <f t="shared" si="0"/>
        <v>-45581</v>
      </c>
      <c r="H41" s="9"/>
    </row>
    <row r="42" spans="2:8">
      <c r="B42" s="30"/>
      <c r="C42" s="30"/>
      <c r="D42" s="8" t="s">
        <v>48</v>
      </c>
      <c r="E42" s="9">
        <v>24000</v>
      </c>
      <c r="F42" s="9">
        <v>23662</v>
      </c>
      <c r="G42" s="9">
        <f t="shared" si="0"/>
        <v>338</v>
      </c>
      <c r="H42" s="9"/>
    </row>
    <row r="43" spans="2:8">
      <c r="B43" s="30"/>
      <c r="C43" s="30"/>
      <c r="D43" s="8" t="s">
        <v>49</v>
      </c>
      <c r="E43" s="9">
        <v>60000</v>
      </c>
      <c r="F43" s="9">
        <v>59400</v>
      </c>
      <c r="G43" s="9">
        <f t="shared" si="0"/>
        <v>600</v>
      </c>
      <c r="H43" s="9"/>
    </row>
    <row r="44" spans="2:8">
      <c r="B44" s="30"/>
      <c r="C44" s="30"/>
      <c r="D44" s="8" t="s">
        <v>50</v>
      </c>
      <c r="E44" s="9">
        <v>136000</v>
      </c>
      <c r="F44" s="9">
        <v>135300</v>
      </c>
      <c r="G44" s="9">
        <f t="shared" si="0"/>
        <v>700</v>
      </c>
      <c r="H44" s="9"/>
    </row>
    <row r="45" spans="2:8">
      <c r="B45" s="30"/>
      <c r="C45" s="30"/>
      <c r="D45" s="8" t="s">
        <v>51</v>
      </c>
      <c r="E45" s="9">
        <v>65000</v>
      </c>
      <c r="F45" s="9">
        <v>59491</v>
      </c>
      <c r="G45" s="9">
        <f t="shared" si="0"/>
        <v>5509</v>
      </c>
      <c r="H45" s="9"/>
    </row>
    <row r="46" spans="2:8">
      <c r="B46" s="30"/>
      <c r="C46" s="30"/>
      <c r="D46" s="8" t="s">
        <v>52</v>
      </c>
      <c r="E46" s="9">
        <v>140000</v>
      </c>
      <c r="F46" s="9">
        <v>136135</v>
      </c>
      <c r="G46" s="9">
        <f t="shared" si="0"/>
        <v>3865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1722000</v>
      </c>
      <c r="F47" s="9">
        <f>+F48+F49+F50+F51+F52+F53+F54+F55+F56+F57+F58+F59+F60+F61+F62+F63+F64+F65+F66+F67+F68</f>
        <v>1524778</v>
      </c>
      <c r="G47" s="9">
        <f t="shared" si="0"/>
        <v>197222</v>
      </c>
      <c r="H47" s="9"/>
    </row>
    <row r="48" spans="2:8">
      <c r="B48" s="30"/>
      <c r="C48" s="30"/>
      <c r="D48" s="8" t="s">
        <v>54</v>
      </c>
      <c r="E48" s="9">
        <v>50000</v>
      </c>
      <c r="F48" s="9">
        <v>49730</v>
      </c>
      <c r="G48" s="9">
        <f t="shared" si="0"/>
        <v>270</v>
      </c>
      <c r="H48" s="9"/>
    </row>
    <row r="49" spans="2:8">
      <c r="B49" s="30"/>
      <c r="C49" s="30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0"/>
      <c r="C50" s="30"/>
      <c r="D50" s="8" t="s">
        <v>56</v>
      </c>
      <c r="E50" s="9">
        <v>5000</v>
      </c>
      <c r="F50" s="9">
        <v>4575</v>
      </c>
      <c r="G50" s="9">
        <f t="shared" si="0"/>
        <v>425</v>
      </c>
      <c r="H50" s="9"/>
    </row>
    <row r="51" spans="2:8">
      <c r="B51" s="30"/>
      <c r="C51" s="30"/>
      <c r="D51" s="8" t="s">
        <v>57</v>
      </c>
      <c r="E51" s="9">
        <v>80000</v>
      </c>
      <c r="F51" s="9">
        <v>78100</v>
      </c>
      <c r="G51" s="9">
        <f t="shared" si="0"/>
        <v>1900</v>
      </c>
      <c r="H51" s="9"/>
    </row>
    <row r="52" spans="2:8">
      <c r="B52" s="30"/>
      <c r="C52" s="30"/>
      <c r="D52" s="8" t="s">
        <v>58</v>
      </c>
      <c r="E52" s="9">
        <v>40000</v>
      </c>
      <c r="F52" s="9">
        <v>41861</v>
      </c>
      <c r="G52" s="9">
        <f t="shared" si="0"/>
        <v>-1861</v>
      </c>
      <c r="H52" s="9"/>
    </row>
    <row r="53" spans="2:8">
      <c r="B53" s="30"/>
      <c r="C53" s="30"/>
      <c r="D53" s="8" t="s">
        <v>59</v>
      </c>
      <c r="E53" s="9">
        <v>95000</v>
      </c>
      <c r="F53" s="9">
        <v>89308</v>
      </c>
      <c r="G53" s="9">
        <f t="shared" si="0"/>
        <v>5692</v>
      </c>
      <c r="H53" s="9"/>
    </row>
    <row r="54" spans="2:8">
      <c r="B54" s="30"/>
      <c r="C54" s="30"/>
      <c r="D54" s="8" t="s">
        <v>46</v>
      </c>
      <c r="E54" s="9">
        <v>270000</v>
      </c>
      <c r="F54" s="9">
        <v>254807</v>
      </c>
      <c r="G54" s="9">
        <f t="shared" si="0"/>
        <v>15193</v>
      </c>
      <c r="H54" s="9"/>
    </row>
    <row r="55" spans="2:8">
      <c r="B55" s="30"/>
      <c r="C55" s="30"/>
      <c r="D55" s="8" t="s">
        <v>60</v>
      </c>
      <c r="E55" s="9">
        <v>50000</v>
      </c>
      <c r="F55" s="9"/>
      <c r="G55" s="9">
        <f t="shared" si="0"/>
        <v>50000</v>
      </c>
      <c r="H55" s="9"/>
    </row>
    <row r="56" spans="2:8">
      <c r="B56" s="30"/>
      <c r="C56" s="30"/>
      <c r="D56" s="8" t="s">
        <v>61</v>
      </c>
      <c r="E56" s="9">
        <v>330000</v>
      </c>
      <c r="F56" s="9">
        <v>318173</v>
      </c>
      <c r="G56" s="9">
        <f t="shared" si="0"/>
        <v>11827</v>
      </c>
      <c r="H56" s="9"/>
    </row>
    <row r="57" spans="2:8">
      <c r="B57" s="30"/>
      <c r="C57" s="30"/>
      <c r="D57" s="8" t="s">
        <v>62</v>
      </c>
      <c r="E57" s="9">
        <v>10000</v>
      </c>
      <c r="F57" s="9"/>
      <c r="G57" s="9">
        <f t="shared" si="0"/>
        <v>10000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98000</v>
      </c>
      <c r="F59" s="9">
        <v>97908</v>
      </c>
      <c r="G59" s="9">
        <f t="shared" si="0"/>
        <v>92</v>
      </c>
      <c r="H59" s="9"/>
    </row>
    <row r="60" spans="2:8">
      <c r="B60" s="30"/>
      <c r="C60" s="30"/>
      <c r="D60" s="8" t="s">
        <v>65</v>
      </c>
      <c r="E60" s="9">
        <v>10000</v>
      </c>
      <c r="F60" s="9">
        <v>7429</v>
      </c>
      <c r="G60" s="9">
        <f t="shared" si="0"/>
        <v>2571</v>
      </c>
      <c r="H60" s="9"/>
    </row>
    <row r="61" spans="2:8">
      <c r="B61" s="30"/>
      <c r="C61" s="30"/>
      <c r="D61" s="8" t="s">
        <v>48</v>
      </c>
      <c r="E61" s="9">
        <v>121000</v>
      </c>
      <c r="F61" s="9">
        <v>120243</v>
      </c>
      <c r="G61" s="9">
        <f t="shared" si="0"/>
        <v>757</v>
      </c>
      <c r="H61" s="9"/>
    </row>
    <row r="62" spans="2:8">
      <c r="B62" s="30"/>
      <c r="C62" s="30"/>
      <c r="D62" s="8" t="s">
        <v>49</v>
      </c>
      <c r="E62" s="9">
        <v>180000</v>
      </c>
      <c r="F62" s="9">
        <v>159827</v>
      </c>
      <c r="G62" s="9">
        <f t="shared" si="0"/>
        <v>20173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140000</v>
      </c>
      <c r="F64" s="9">
        <v>115338</v>
      </c>
      <c r="G64" s="9">
        <f t="shared" si="0"/>
        <v>24662</v>
      </c>
      <c r="H64" s="9"/>
    </row>
    <row r="65" spans="2:8">
      <c r="B65" s="30"/>
      <c r="C65" s="30"/>
      <c r="D65" s="8" t="s">
        <v>68</v>
      </c>
      <c r="E65" s="9">
        <v>55000</v>
      </c>
      <c r="F65" s="9">
        <v>55000</v>
      </c>
      <c r="G65" s="9">
        <f t="shared" si="0"/>
        <v>0</v>
      </c>
      <c r="H65" s="9"/>
    </row>
    <row r="66" spans="2:8">
      <c r="B66" s="30"/>
      <c r="C66" s="30"/>
      <c r="D66" s="8" t="s">
        <v>69</v>
      </c>
      <c r="E66" s="9">
        <v>88000</v>
      </c>
      <c r="F66" s="9">
        <v>87100</v>
      </c>
      <c r="G66" s="9">
        <f t="shared" si="0"/>
        <v>900</v>
      </c>
      <c r="H66" s="9"/>
    </row>
    <row r="67" spans="2:8">
      <c r="B67" s="30"/>
      <c r="C67" s="30"/>
      <c r="D67" s="8" t="s">
        <v>52</v>
      </c>
      <c r="E67" s="9">
        <v>100000</v>
      </c>
      <c r="F67" s="9">
        <v>45379</v>
      </c>
      <c r="G67" s="9">
        <f t="shared" si="0"/>
        <v>54621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3500000</v>
      </c>
      <c r="F69" s="9">
        <f>+F70</f>
        <v>3831781</v>
      </c>
      <c r="G69" s="9">
        <f t="shared" si="0"/>
        <v>-331781</v>
      </c>
      <c r="H69" s="9"/>
    </row>
    <row r="70" spans="2:8">
      <c r="B70" s="30"/>
      <c r="C70" s="30"/>
      <c r="D70" s="8" t="s">
        <v>72</v>
      </c>
      <c r="E70" s="9">
        <f>+E71+E72</f>
        <v>3500000</v>
      </c>
      <c r="F70" s="9">
        <f>+F71+F72</f>
        <v>3831781</v>
      </c>
      <c r="G70" s="9">
        <f t="shared" si="0"/>
        <v>-331781</v>
      </c>
      <c r="H70" s="9"/>
    </row>
    <row r="71" spans="2:8">
      <c r="B71" s="30"/>
      <c r="C71" s="30"/>
      <c r="D71" s="8" t="s">
        <v>73</v>
      </c>
      <c r="E71" s="9">
        <v>3500000</v>
      </c>
      <c r="F71" s="9">
        <v>3831781</v>
      </c>
      <c r="G71" s="9">
        <f t="shared" ref="G71:G134" si="1">E71-F71</f>
        <v>-331781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30295000</v>
      </c>
      <c r="F74" s="11">
        <f>+F28+F35+F47+F69+F73</f>
        <v>30376929</v>
      </c>
      <c r="G74" s="11">
        <f t="shared" si="1"/>
        <v>-81929</v>
      </c>
      <c r="H74" s="11"/>
    </row>
    <row r="75" spans="2:8">
      <c r="B75" s="31"/>
      <c r="C75" s="12" t="s">
        <v>77</v>
      </c>
      <c r="D75" s="13"/>
      <c r="E75" s="14">
        <f xml:space="preserve"> +E27 - E74</f>
        <v>18233000</v>
      </c>
      <c r="F75" s="14">
        <f xml:space="preserve"> +F27 - F74</f>
        <v>18755094</v>
      </c>
      <c r="G75" s="14">
        <f t="shared" si="1"/>
        <v>-522094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/>
      <c r="F118" s="9"/>
      <c r="G118" s="9">
        <f t="shared" si="1"/>
        <v>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0</v>
      </c>
      <c r="F120" s="11">
        <f>+F103+F104+F105+F106+F107+F113+F114+F115+F116+F117+F118+F119</f>
        <v>0</v>
      </c>
      <c r="G120" s="11">
        <f t="shared" si="1"/>
        <v>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100000</v>
      </c>
      <c r="F125" s="9">
        <f>+F126+F127+F128+F129+F130</f>
        <v>0</v>
      </c>
      <c r="G125" s="9">
        <f t="shared" si="1"/>
        <v>100000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>
        <v>100000</v>
      </c>
      <c r="F128" s="9"/>
      <c r="G128" s="9">
        <f t="shared" si="1"/>
        <v>100000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18032000</v>
      </c>
      <c r="F136" s="17">
        <v>18755000</v>
      </c>
      <c r="G136" s="17">
        <f t="shared" si="2"/>
        <v>-723000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18132000</v>
      </c>
      <c r="F138" s="19">
        <f>+F121+F122+F123+F124+F125+F131+F132+F133+F134+F135+F136+F137</f>
        <v>18755000</v>
      </c>
      <c r="G138" s="19">
        <f t="shared" si="2"/>
        <v>-623000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-18132000</v>
      </c>
      <c r="F139" s="14">
        <f xml:space="preserve"> +F120 - F138</f>
        <v>-18755000</v>
      </c>
      <c r="G139" s="14">
        <f t="shared" si="2"/>
        <v>623000</v>
      </c>
      <c r="H139" s="14"/>
    </row>
    <row r="140" spans="2:8">
      <c r="B140" s="20" t="s">
        <v>144</v>
      </c>
      <c r="C140" s="21"/>
      <c r="D140" s="22"/>
      <c r="E140" s="23">
        <v>101000</v>
      </c>
      <c r="F140" s="23"/>
      <c r="G140" s="23">
        <f>E140 + E141</f>
        <v>101000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94</v>
      </c>
      <c r="G142" s="14">
        <f t="shared" ref="G142:G144" si="3">E142-F142</f>
        <v>-94</v>
      </c>
      <c r="H142" s="14"/>
    </row>
    <row r="143" spans="2:8">
      <c r="B143" s="15" t="s">
        <v>146</v>
      </c>
      <c r="C143" s="12"/>
      <c r="D143" s="13"/>
      <c r="E143" s="14">
        <v>6739000</v>
      </c>
      <c r="F143" s="14">
        <v>6739136</v>
      </c>
      <c r="G143" s="14">
        <f t="shared" si="3"/>
        <v>-136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6739000</v>
      </c>
      <c r="F144" s="14">
        <f xml:space="preserve"> +F142 +F143</f>
        <v>6739230</v>
      </c>
      <c r="G144" s="14">
        <f t="shared" si="3"/>
        <v>-230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238D-8A94-4317-B190-47D87858A34C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150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2600000</v>
      </c>
      <c r="F6" s="7">
        <f>+F7</f>
        <v>2568942</v>
      </c>
      <c r="G6" s="7">
        <f>E6-F6</f>
        <v>31058</v>
      </c>
      <c r="H6" s="7"/>
    </row>
    <row r="7" spans="2:8">
      <c r="B7" s="30"/>
      <c r="C7" s="30"/>
      <c r="D7" s="8" t="s">
        <v>12</v>
      </c>
      <c r="E7" s="9">
        <v>2600000</v>
      </c>
      <c r="F7" s="9">
        <v>2568942</v>
      </c>
      <c r="G7" s="9">
        <f t="shared" ref="G7:G70" si="0">E7-F7</f>
        <v>31058</v>
      </c>
      <c r="H7" s="9"/>
    </row>
    <row r="8" spans="2:8">
      <c r="B8" s="30"/>
      <c r="C8" s="30"/>
      <c r="D8" s="8" t="s">
        <v>13</v>
      </c>
      <c r="E8" s="9">
        <f>+E9+E13+E14+E16+E17</f>
        <v>30357000</v>
      </c>
      <c r="F8" s="9">
        <f>+F9+F13+F14+F16+F17</f>
        <v>30600472</v>
      </c>
      <c r="G8" s="9">
        <f t="shared" si="0"/>
        <v>-243472</v>
      </c>
      <c r="H8" s="9"/>
    </row>
    <row r="9" spans="2:8">
      <c r="B9" s="30"/>
      <c r="C9" s="30"/>
      <c r="D9" s="8" t="s">
        <v>14</v>
      </c>
      <c r="E9" s="9">
        <f>+E10+E11+E12</f>
        <v>29239000</v>
      </c>
      <c r="F9" s="9">
        <f>+F10+F11+F12</f>
        <v>29624119</v>
      </c>
      <c r="G9" s="9">
        <f t="shared" si="0"/>
        <v>-385119</v>
      </c>
      <c r="H9" s="9"/>
    </row>
    <row r="10" spans="2:8">
      <c r="B10" s="30"/>
      <c r="C10" s="30"/>
      <c r="D10" s="8" t="s">
        <v>15</v>
      </c>
      <c r="E10" s="9">
        <v>12629000</v>
      </c>
      <c r="F10" s="9">
        <v>13052487</v>
      </c>
      <c r="G10" s="9">
        <f t="shared" si="0"/>
        <v>-423487</v>
      </c>
      <c r="H10" s="9"/>
    </row>
    <row r="11" spans="2:8">
      <c r="B11" s="30"/>
      <c r="C11" s="30"/>
      <c r="D11" s="8" t="s">
        <v>16</v>
      </c>
      <c r="E11" s="9">
        <v>16610000</v>
      </c>
      <c r="F11" s="9">
        <v>16571632</v>
      </c>
      <c r="G11" s="9">
        <f t="shared" si="0"/>
        <v>38368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245000</v>
      </c>
      <c r="F13" s="9">
        <v>102833</v>
      </c>
      <c r="G13" s="9">
        <f t="shared" si="0"/>
        <v>142167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873000</v>
      </c>
      <c r="F17" s="9">
        <f>+F18+F19+F20</f>
        <v>873520</v>
      </c>
      <c r="G17" s="9">
        <f t="shared" si="0"/>
        <v>-520</v>
      </c>
      <c r="H17" s="9"/>
    </row>
    <row r="18" spans="2:8">
      <c r="B18" s="30"/>
      <c r="C18" s="30"/>
      <c r="D18" s="8" t="s">
        <v>23</v>
      </c>
      <c r="E18" s="9">
        <v>873000</v>
      </c>
      <c r="F18" s="9">
        <v>193520</v>
      </c>
      <c r="G18" s="9">
        <f t="shared" si="0"/>
        <v>679480</v>
      </c>
      <c r="H18" s="9"/>
    </row>
    <row r="19" spans="2:8">
      <c r="B19" s="30"/>
      <c r="C19" s="30"/>
      <c r="D19" s="8" t="s">
        <v>24</v>
      </c>
      <c r="E19" s="9"/>
      <c r="F19" s="9">
        <v>680000</v>
      </c>
      <c r="G19" s="9">
        <f t="shared" si="0"/>
        <v>-680000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150000</v>
      </c>
      <c r="F21" s="9">
        <v>128000</v>
      </c>
      <c r="G21" s="9">
        <f t="shared" si="0"/>
        <v>22000</v>
      </c>
      <c r="H21" s="9"/>
    </row>
    <row r="22" spans="2:8">
      <c r="B22" s="30"/>
      <c r="C22" s="30"/>
      <c r="D22" s="8" t="s">
        <v>27</v>
      </c>
      <c r="E22" s="9"/>
      <c r="F22" s="9">
        <v>17</v>
      </c>
      <c r="G22" s="9">
        <f t="shared" si="0"/>
        <v>-17</v>
      </c>
      <c r="H22" s="9"/>
    </row>
    <row r="23" spans="2:8">
      <c r="B23" s="30"/>
      <c r="C23" s="30"/>
      <c r="D23" s="8" t="s">
        <v>28</v>
      </c>
      <c r="E23" s="9">
        <f>+E24+E25+E26</f>
        <v>0</v>
      </c>
      <c r="F23" s="9">
        <f>+F24+F25+F26</f>
        <v>0</v>
      </c>
      <c r="G23" s="9">
        <f t="shared" si="0"/>
        <v>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/>
      <c r="F26" s="9"/>
      <c r="G26" s="9">
        <f t="shared" si="0"/>
        <v>0</v>
      </c>
      <c r="H26" s="9"/>
    </row>
    <row r="27" spans="2:8">
      <c r="B27" s="30"/>
      <c r="C27" s="31"/>
      <c r="D27" s="10" t="s">
        <v>32</v>
      </c>
      <c r="E27" s="11">
        <f>+E6+E8+E21+E22+E23</f>
        <v>33107000</v>
      </c>
      <c r="F27" s="11">
        <f>+F6+F8+F21+F22+F23</f>
        <v>33297431</v>
      </c>
      <c r="G27" s="11">
        <f t="shared" si="0"/>
        <v>-190431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25838000</v>
      </c>
      <c r="F28" s="9">
        <f>+F29+F30+F31+F32+F33+F34</f>
        <v>25227545</v>
      </c>
      <c r="G28" s="9">
        <f t="shared" si="0"/>
        <v>610455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13470000</v>
      </c>
      <c r="F30" s="9">
        <v>13203906</v>
      </c>
      <c r="G30" s="9">
        <f t="shared" si="0"/>
        <v>266094</v>
      </c>
      <c r="H30" s="9"/>
    </row>
    <row r="31" spans="2:8">
      <c r="B31" s="30"/>
      <c r="C31" s="30"/>
      <c r="D31" s="8" t="s">
        <v>37</v>
      </c>
      <c r="E31" s="9">
        <v>2999000</v>
      </c>
      <c r="F31" s="9">
        <v>2811200</v>
      </c>
      <c r="G31" s="9">
        <f t="shared" si="0"/>
        <v>187800</v>
      </c>
      <c r="H31" s="9"/>
    </row>
    <row r="32" spans="2:8">
      <c r="B32" s="30"/>
      <c r="C32" s="30"/>
      <c r="D32" s="8" t="s">
        <v>38</v>
      </c>
      <c r="E32" s="9">
        <v>5568000</v>
      </c>
      <c r="F32" s="9">
        <v>5417377</v>
      </c>
      <c r="G32" s="9">
        <f t="shared" si="0"/>
        <v>150623</v>
      </c>
      <c r="H32" s="9"/>
    </row>
    <row r="33" spans="2:8">
      <c r="B33" s="30"/>
      <c r="C33" s="30"/>
      <c r="D33" s="8" t="s">
        <v>39</v>
      </c>
      <c r="E33" s="9">
        <v>534000</v>
      </c>
      <c r="F33" s="9">
        <v>534000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3267000</v>
      </c>
      <c r="F34" s="9">
        <v>3261062</v>
      </c>
      <c r="G34" s="9">
        <f t="shared" si="0"/>
        <v>5938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855000</v>
      </c>
      <c r="F35" s="9">
        <f>+F36+F37+F38+F39+F40+F41+F42+F43+F44+F45+F46</f>
        <v>794865</v>
      </c>
      <c r="G35" s="9">
        <f t="shared" si="0"/>
        <v>60135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50000</v>
      </c>
      <c r="F37" s="9">
        <v>50371</v>
      </c>
      <c r="G37" s="9">
        <f t="shared" si="0"/>
        <v>-371</v>
      </c>
      <c r="H37" s="9"/>
    </row>
    <row r="38" spans="2:8">
      <c r="B38" s="30"/>
      <c r="C38" s="30"/>
      <c r="D38" s="8" t="s">
        <v>44</v>
      </c>
      <c r="E38" s="9">
        <v>2000</v>
      </c>
      <c r="F38" s="9">
        <v>1518</v>
      </c>
      <c r="G38" s="9">
        <f t="shared" si="0"/>
        <v>482</v>
      </c>
      <c r="H38" s="9"/>
    </row>
    <row r="39" spans="2:8">
      <c r="B39" s="30"/>
      <c r="C39" s="30"/>
      <c r="D39" s="8" t="s">
        <v>45</v>
      </c>
      <c r="E39" s="9">
        <v>90000</v>
      </c>
      <c r="F39" s="9">
        <v>73370</v>
      </c>
      <c r="G39" s="9">
        <f t="shared" si="0"/>
        <v>16630</v>
      </c>
      <c r="H39" s="9"/>
    </row>
    <row r="40" spans="2:8">
      <c r="B40" s="30"/>
      <c r="C40" s="30"/>
      <c r="D40" s="8" t="s">
        <v>46</v>
      </c>
      <c r="E40" s="9">
        <v>370000</v>
      </c>
      <c r="F40" s="9">
        <v>339500</v>
      </c>
      <c r="G40" s="9">
        <f t="shared" si="0"/>
        <v>30500</v>
      </c>
      <c r="H40" s="9"/>
    </row>
    <row r="41" spans="2:8">
      <c r="B41" s="30"/>
      <c r="C41" s="30"/>
      <c r="D41" s="8" t="s">
        <v>47</v>
      </c>
      <c r="E41" s="9">
        <v>70000</v>
      </c>
      <c r="F41" s="9">
        <v>70000</v>
      </c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>
        <v>23000</v>
      </c>
      <c r="F42" s="9">
        <v>22878</v>
      </c>
      <c r="G42" s="9">
        <f t="shared" si="0"/>
        <v>122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140000</v>
      </c>
      <c r="F44" s="9">
        <v>131310</v>
      </c>
      <c r="G44" s="9">
        <f t="shared" si="0"/>
        <v>8690</v>
      </c>
      <c r="H44" s="9"/>
    </row>
    <row r="45" spans="2:8">
      <c r="B45" s="30"/>
      <c r="C45" s="30"/>
      <c r="D45" s="8" t="s">
        <v>51</v>
      </c>
      <c r="E45" s="9">
        <v>40000</v>
      </c>
      <c r="F45" s="9">
        <v>40798</v>
      </c>
      <c r="G45" s="9">
        <f t="shared" si="0"/>
        <v>-798</v>
      </c>
      <c r="H45" s="9"/>
    </row>
    <row r="46" spans="2:8">
      <c r="B46" s="30"/>
      <c r="C46" s="30"/>
      <c r="D46" s="8" t="s">
        <v>52</v>
      </c>
      <c r="E46" s="9">
        <v>70000</v>
      </c>
      <c r="F46" s="9">
        <v>65120</v>
      </c>
      <c r="G46" s="9">
        <f t="shared" si="0"/>
        <v>4880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2603000</v>
      </c>
      <c r="F47" s="9">
        <f>+F48+F49+F50+F51+F52+F53+F54+F55+F56+F57+F58+F59+F60+F61+F62+F63+F64+F65+F66+F67+F68</f>
        <v>2531276</v>
      </c>
      <c r="G47" s="9">
        <f t="shared" si="0"/>
        <v>71724</v>
      </c>
      <c r="H47" s="9"/>
    </row>
    <row r="48" spans="2:8">
      <c r="B48" s="30"/>
      <c r="C48" s="30"/>
      <c r="D48" s="8" t="s">
        <v>54</v>
      </c>
      <c r="E48" s="9">
        <v>53000</v>
      </c>
      <c r="F48" s="9">
        <v>52180</v>
      </c>
      <c r="G48" s="9">
        <f t="shared" si="0"/>
        <v>820</v>
      </c>
      <c r="H48" s="9"/>
    </row>
    <row r="49" spans="2:8">
      <c r="B49" s="30"/>
      <c r="C49" s="30"/>
      <c r="D49" s="8" t="s">
        <v>55</v>
      </c>
      <c r="E49" s="9">
        <v>4000</v>
      </c>
      <c r="F49" s="9">
        <v>3500</v>
      </c>
      <c r="G49" s="9">
        <f t="shared" si="0"/>
        <v>500</v>
      </c>
      <c r="H49" s="9"/>
    </row>
    <row r="50" spans="2:8">
      <c r="B50" s="30"/>
      <c r="C50" s="30"/>
      <c r="D50" s="8" t="s">
        <v>56</v>
      </c>
      <c r="E50" s="9">
        <v>40000</v>
      </c>
      <c r="F50" s="9">
        <v>26690</v>
      </c>
      <c r="G50" s="9">
        <f t="shared" si="0"/>
        <v>13310</v>
      </c>
      <c r="H50" s="9"/>
    </row>
    <row r="51" spans="2:8">
      <c r="B51" s="30"/>
      <c r="C51" s="30"/>
      <c r="D51" s="8" t="s">
        <v>57</v>
      </c>
      <c r="E51" s="9">
        <v>266000</v>
      </c>
      <c r="F51" s="9">
        <v>270240</v>
      </c>
      <c r="G51" s="9">
        <f t="shared" si="0"/>
        <v>-4240</v>
      </c>
      <c r="H51" s="9"/>
    </row>
    <row r="52" spans="2:8">
      <c r="B52" s="30"/>
      <c r="C52" s="30"/>
      <c r="D52" s="8" t="s">
        <v>58</v>
      </c>
      <c r="E52" s="9">
        <v>30000</v>
      </c>
      <c r="F52" s="9">
        <v>28588</v>
      </c>
      <c r="G52" s="9">
        <f t="shared" si="0"/>
        <v>1412</v>
      </c>
      <c r="H52" s="9"/>
    </row>
    <row r="53" spans="2:8">
      <c r="B53" s="30"/>
      <c r="C53" s="30"/>
      <c r="D53" s="8" t="s">
        <v>59</v>
      </c>
      <c r="E53" s="9">
        <v>50000</v>
      </c>
      <c r="F53" s="9">
        <v>48673</v>
      </c>
      <c r="G53" s="9">
        <f t="shared" si="0"/>
        <v>1327</v>
      </c>
      <c r="H53" s="9"/>
    </row>
    <row r="54" spans="2:8">
      <c r="B54" s="30"/>
      <c r="C54" s="30"/>
      <c r="D54" s="8" t="s">
        <v>46</v>
      </c>
      <c r="E54" s="9">
        <v>160000</v>
      </c>
      <c r="F54" s="9">
        <v>133331</v>
      </c>
      <c r="G54" s="9">
        <f t="shared" si="0"/>
        <v>26669</v>
      </c>
      <c r="H54" s="9"/>
    </row>
    <row r="55" spans="2:8">
      <c r="B55" s="30"/>
      <c r="C55" s="30"/>
      <c r="D55" s="8" t="s">
        <v>60</v>
      </c>
      <c r="E55" s="9">
        <v>993000</v>
      </c>
      <c r="F55" s="9">
        <v>992468</v>
      </c>
      <c r="G55" s="9">
        <f t="shared" si="0"/>
        <v>532</v>
      </c>
      <c r="H55" s="9"/>
    </row>
    <row r="56" spans="2:8">
      <c r="B56" s="30"/>
      <c r="C56" s="30"/>
      <c r="D56" s="8" t="s">
        <v>61</v>
      </c>
      <c r="E56" s="9">
        <v>240000</v>
      </c>
      <c r="F56" s="9">
        <v>235854</v>
      </c>
      <c r="G56" s="9">
        <f t="shared" si="0"/>
        <v>4146</v>
      </c>
      <c r="H56" s="9"/>
    </row>
    <row r="57" spans="2:8">
      <c r="B57" s="30"/>
      <c r="C57" s="30"/>
      <c r="D57" s="8" t="s">
        <v>62</v>
      </c>
      <c r="E57" s="9">
        <v>10000</v>
      </c>
      <c r="F57" s="9"/>
      <c r="G57" s="9">
        <f t="shared" si="0"/>
        <v>10000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147000</v>
      </c>
      <c r="F59" s="9">
        <v>146868</v>
      </c>
      <c r="G59" s="9">
        <f t="shared" si="0"/>
        <v>132</v>
      </c>
      <c r="H59" s="9"/>
    </row>
    <row r="60" spans="2:8">
      <c r="B60" s="30"/>
      <c r="C60" s="30"/>
      <c r="D60" s="8" t="s">
        <v>65</v>
      </c>
      <c r="E60" s="9">
        <v>6000</v>
      </c>
      <c r="F60" s="9">
        <v>6056</v>
      </c>
      <c r="G60" s="9">
        <f t="shared" si="0"/>
        <v>-56</v>
      </c>
      <c r="H60" s="9"/>
    </row>
    <row r="61" spans="2:8">
      <c r="B61" s="30"/>
      <c r="C61" s="30"/>
      <c r="D61" s="8" t="s">
        <v>48</v>
      </c>
      <c r="E61" s="9">
        <v>120000</v>
      </c>
      <c r="F61" s="9">
        <v>119960</v>
      </c>
      <c r="G61" s="9">
        <f t="shared" si="0"/>
        <v>40</v>
      </c>
      <c r="H61" s="9"/>
    </row>
    <row r="62" spans="2:8">
      <c r="B62" s="30"/>
      <c r="C62" s="30"/>
      <c r="D62" s="8" t="s">
        <v>49</v>
      </c>
      <c r="E62" s="9">
        <v>283000</v>
      </c>
      <c r="F62" s="9">
        <v>282515</v>
      </c>
      <c r="G62" s="9">
        <f t="shared" si="0"/>
        <v>485</v>
      </c>
      <c r="H62" s="9"/>
    </row>
    <row r="63" spans="2:8">
      <c r="B63" s="30"/>
      <c r="C63" s="30"/>
      <c r="D63" s="8" t="s">
        <v>66</v>
      </c>
      <c r="E63" s="9"/>
      <c r="F63" s="9"/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65000</v>
      </c>
      <c r="F64" s="9">
        <v>76906</v>
      </c>
      <c r="G64" s="9">
        <f t="shared" si="0"/>
        <v>-11906</v>
      </c>
      <c r="H64" s="9"/>
    </row>
    <row r="65" spans="2:8">
      <c r="B65" s="30"/>
      <c r="C65" s="30"/>
      <c r="D65" s="8" t="s">
        <v>68</v>
      </c>
      <c r="E65" s="9">
        <v>15000</v>
      </c>
      <c r="F65" s="9">
        <v>14740</v>
      </c>
      <c r="G65" s="9">
        <f t="shared" si="0"/>
        <v>260</v>
      </c>
      <c r="H65" s="9"/>
    </row>
    <row r="66" spans="2:8">
      <c r="B66" s="30"/>
      <c r="C66" s="30"/>
      <c r="D66" s="8" t="s">
        <v>69</v>
      </c>
      <c r="E66" s="9">
        <v>71000</v>
      </c>
      <c r="F66" s="9">
        <v>71000</v>
      </c>
      <c r="G66" s="9">
        <f t="shared" si="0"/>
        <v>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21707</v>
      </c>
      <c r="G67" s="9">
        <f t="shared" si="0"/>
        <v>28293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2600000</v>
      </c>
      <c r="F69" s="9">
        <f>+F70</f>
        <v>2585550</v>
      </c>
      <c r="G69" s="9">
        <f t="shared" si="0"/>
        <v>14450</v>
      </c>
      <c r="H69" s="9"/>
    </row>
    <row r="70" spans="2:8">
      <c r="B70" s="30"/>
      <c r="C70" s="30"/>
      <c r="D70" s="8" t="s">
        <v>72</v>
      </c>
      <c r="E70" s="9">
        <f>+E71+E72</f>
        <v>2600000</v>
      </c>
      <c r="F70" s="9">
        <f>+F71+F72</f>
        <v>2585550</v>
      </c>
      <c r="G70" s="9">
        <f t="shared" si="0"/>
        <v>14450</v>
      </c>
      <c r="H70" s="9"/>
    </row>
    <row r="71" spans="2:8">
      <c r="B71" s="30"/>
      <c r="C71" s="30"/>
      <c r="D71" s="8" t="s">
        <v>73</v>
      </c>
      <c r="E71" s="9">
        <v>2600000</v>
      </c>
      <c r="F71" s="9">
        <v>2585550</v>
      </c>
      <c r="G71" s="9">
        <f t="shared" ref="G71:G134" si="1">E71-F71</f>
        <v>14450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31896000</v>
      </c>
      <c r="F74" s="11">
        <f>+F28+F35+F47+F69+F73</f>
        <v>31139236</v>
      </c>
      <c r="G74" s="11">
        <f t="shared" si="1"/>
        <v>756764</v>
      </c>
      <c r="H74" s="11"/>
    </row>
    <row r="75" spans="2:8">
      <c r="B75" s="31"/>
      <c r="C75" s="12" t="s">
        <v>77</v>
      </c>
      <c r="D75" s="13"/>
      <c r="E75" s="14">
        <f xml:space="preserve"> +E27 - E74</f>
        <v>1211000</v>
      </c>
      <c r="F75" s="14">
        <f xml:space="preserve"> +F27 - F74</f>
        <v>2158195</v>
      </c>
      <c r="G75" s="14">
        <f t="shared" si="1"/>
        <v>-947195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6160000</v>
      </c>
      <c r="F118" s="9"/>
      <c r="G118" s="9">
        <f t="shared" si="1"/>
        <v>6160000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6160000</v>
      </c>
      <c r="F120" s="11">
        <f>+F103+F104+F105+F106+F107+F113+F114+F115+F116+F117+F118+F119</f>
        <v>0</v>
      </c>
      <c r="G120" s="11">
        <f t="shared" si="1"/>
        <v>6160000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7272000</v>
      </c>
      <c r="F136" s="17">
        <v>2158000</v>
      </c>
      <c r="G136" s="17">
        <f t="shared" si="2"/>
        <v>5114000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7272000</v>
      </c>
      <c r="F138" s="19">
        <f>+F121+F122+F123+F124+F125+F131+F132+F133+F134+F135+F136+F137</f>
        <v>2158000</v>
      </c>
      <c r="G138" s="19">
        <f t="shared" si="2"/>
        <v>5114000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-1112000</v>
      </c>
      <c r="F139" s="14">
        <f xml:space="preserve"> +F120 - F138</f>
        <v>-2158000</v>
      </c>
      <c r="G139" s="14">
        <f t="shared" si="2"/>
        <v>1046000</v>
      </c>
      <c r="H139" s="14"/>
    </row>
    <row r="140" spans="2:8">
      <c r="B140" s="20" t="s">
        <v>144</v>
      </c>
      <c r="C140" s="21"/>
      <c r="D140" s="22"/>
      <c r="E140" s="23">
        <v>99000</v>
      </c>
      <c r="F140" s="23"/>
      <c r="G140" s="23">
        <f>E140 + E141</f>
        <v>99000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195</v>
      </c>
      <c r="G142" s="14">
        <f t="shared" ref="G142:G144" si="3">E142-F142</f>
        <v>-195</v>
      </c>
      <c r="H142" s="14"/>
    </row>
    <row r="143" spans="2:8">
      <c r="B143" s="15" t="s">
        <v>146</v>
      </c>
      <c r="C143" s="12"/>
      <c r="D143" s="13"/>
      <c r="E143" s="14">
        <v>5949000</v>
      </c>
      <c r="F143" s="14">
        <v>5948560</v>
      </c>
      <c r="G143" s="14">
        <f t="shared" si="3"/>
        <v>440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5949000</v>
      </c>
      <c r="F144" s="14">
        <f xml:space="preserve"> +F142 +F143</f>
        <v>5948755</v>
      </c>
      <c r="G144" s="14">
        <f t="shared" si="3"/>
        <v>245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33B4-401C-441A-9107-1719DA100F26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151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2970000</v>
      </c>
      <c r="F6" s="7">
        <f>+F7</f>
        <v>3000033</v>
      </c>
      <c r="G6" s="7">
        <f>E6-F6</f>
        <v>-30033</v>
      </c>
      <c r="H6" s="7"/>
    </row>
    <row r="7" spans="2:8">
      <c r="B7" s="30"/>
      <c r="C7" s="30"/>
      <c r="D7" s="8" t="s">
        <v>12</v>
      </c>
      <c r="E7" s="9">
        <v>2970000</v>
      </c>
      <c r="F7" s="9">
        <v>3000033</v>
      </c>
      <c r="G7" s="9">
        <f t="shared" ref="G7:G70" si="0">E7-F7</f>
        <v>-30033</v>
      </c>
      <c r="H7" s="9"/>
    </row>
    <row r="8" spans="2:8">
      <c r="B8" s="30"/>
      <c r="C8" s="30"/>
      <c r="D8" s="8" t="s">
        <v>13</v>
      </c>
      <c r="E8" s="9">
        <f>+E9+E13+E14+E16+E17</f>
        <v>33533000</v>
      </c>
      <c r="F8" s="9">
        <f>+F9+F13+F14+F16+F17</f>
        <v>33832650</v>
      </c>
      <c r="G8" s="9">
        <f t="shared" si="0"/>
        <v>-299650</v>
      </c>
      <c r="H8" s="9"/>
    </row>
    <row r="9" spans="2:8">
      <c r="B9" s="30"/>
      <c r="C9" s="30"/>
      <c r="D9" s="8" t="s">
        <v>14</v>
      </c>
      <c r="E9" s="9">
        <f>+E10+E11+E12</f>
        <v>32189000</v>
      </c>
      <c r="F9" s="9">
        <f>+F10+F11+F12</f>
        <v>32443790</v>
      </c>
      <c r="G9" s="9">
        <f t="shared" si="0"/>
        <v>-254790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32189000</v>
      </c>
      <c r="F11" s="9">
        <v>32443790</v>
      </c>
      <c r="G11" s="9">
        <f t="shared" si="0"/>
        <v>-254790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85000</v>
      </c>
      <c r="F13" s="9">
        <v>84220</v>
      </c>
      <c r="G13" s="9">
        <f t="shared" si="0"/>
        <v>780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1259000</v>
      </c>
      <c r="F17" s="9">
        <f>+F18+F19+F20</f>
        <v>1304640</v>
      </c>
      <c r="G17" s="9">
        <f t="shared" si="0"/>
        <v>-45640</v>
      </c>
      <c r="H17" s="9"/>
    </row>
    <row r="18" spans="2:8">
      <c r="B18" s="30"/>
      <c r="C18" s="30"/>
      <c r="D18" s="8" t="s">
        <v>23</v>
      </c>
      <c r="E18" s="9">
        <v>1259000</v>
      </c>
      <c r="F18" s="9">
        <v>1166640</v>
      </c>
      <c r="G18" s="9">
        <f t="shared" si="0"/>
        <v>92360</v>
      </c>
      <c r="H18" s="9"/>
    </row>
    <row r="19" spans="2:8">
      <c r="B19" s="30"/>
      <c r="C19" s="30"/>
      <c r="D19" s="8" t="s">
        <v>24</v>
      </c>
      <c r="E19" s="9"/>
      <c r="F19" s="9">
        <v>138000</v>
      </c>
      <c r="G19" s="9">
        <f t="shared" si="0"/>
        <v>-138000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200000</v>
      </c>
      <c r="F21" s="9">
        <v>200000</v>
      </c>
      <c r="G21" s="9">
        <f t="shared" si="0"/>
        <v>0</v>
      </c>
      <c r="H21" s="9"/>
    </row>
    <row r="22" spans="2:8">
      <c r="B22" s="30"/>
      <c r="C22" s="30"/>
      <c r="D22" s="8" t="s">
        <v>27</v>
      </c>
      <c r="E22" s="9"/>
      <c r="F22" s="9">
        <v>138</v>
      </c>
      <c r="G22" s="9">
        <f t="shared" si="0"/>
        <v>-138</v>
      </c>
      <c r="H22" s="9"/>
    </row>
    <row r="23" spans="2:8">
      <c r="B23" s="30"/>
      <c r="C23" s="30"/>
      <c r="D23" s="8" t="s">
        <v>28</v>
      </c>
      <c r="E23" s="9">
        <f>+E24+E25+E26</f>
        <v>14000</v>
      </c>
      <c r="F23" s="9">
        <f>+F24+F25+F26</f>
        <v>14464</v>
      </c>
      <c r="G23" s="9">
        <f t="shared" si="0"/>
        <v>-464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14000</v>
      </c>
      <c r="F26" s="9">
        <v>14464</v>
      </c>
      <c r="G26" s="9">
        <f t="shared" si="0"/>
        <v>-464</v>
      </c>
      <c r="H26" s="9"/>
    </row>
    <row r="27" spans="2:8">
      <c r="B27" s="30"/>
      <c r="C27" s="31"/>
      <c r="D27" s="10" t="s">
        <v>32</v>
      </c>
      <c r="E27" s="11">
        <f>+E6+E8+E21+E22+E23</f>
        <v>36717000</v>
      </c>
      <c r="F27" s="11">
        <f>+F6+F8+F21+F22+F23</f>
        <v>37047285</v>
      </c>
      <c r="G27" s="11">
        <f t="shared" si="0"/>
        <v>-330285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23586000</v>
      </c>
      <c r="F28" s="9">
        <f>+F29+F30+F31+F32+F33+F34</f>
        <v>23084997</v>
      </c>
      <c r="G28" s="9">
        <f t="shared" si="0"/>
        <v>501003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10594000</v>
      </c>
      <c r="F30" s="9">
        <v>10476016</v>
      </c>
      <c r="G30" s="9">
        <f t="shared" si="0"/>
        <v>117984</v>
      </c>
      <c r="H30" s="9"/>
    </row>
    <row r="31" spans="2:8">
      <c r="B31" s="30"/>
      <c r="C31" s="30"/>
      <c r="D31" s="8" t="s">
        <v>37</v>
      </c>
      <c r="E31" s="9">
        <v>2384000</v>
      </c>
      <c r="F31" s="9">
        <v>2383600</v>
      </c>
      <c r="G31" s="9">
        <f t="shared" si="0"/>
        <v>400</v>
      </c>
      <c r="H31" s="9"/>
    </row>
    <row r="32" spans="2:8">
      <c r="B32" s="30"/>
      <c r="C32" s="30"/>
      <c r="D32" s="8" t="s">
        <v>38</v>
      </c>
      <c r="E32" s="9">
        <v>7517000</v>
      </c>
      <c r="F32" s="9">
        <v>7208490</v>
      </c>
      <c r="G32" s="9">
        <f t="shared" si="0"/>
        <v>308510</v>
      </c>
      <c r="H32" s="9"/>
    </row>
    <row r="33" spans="2:8">
      <c r="B33" s="30"/>
      <c r="C33" s="30"/>
      <c r="D33" s="8" t="s">
        <v>39</v>
      </c>
      <c r="E33" s="9">
        <v>311000</v>
      </c>
      <c r="F33" s="9">
        <v>311500</v>
      </c>
      <c r="G33" s="9">
        <f t="shared" si="0"/>
        <v>-500</v>
      </c>
      <c r="H33" s="9"/>
    </row>
    <row r="34" spans="2:8">
      <c r="B34" s="30"/>
      <c r="C34" s="30"/>
      <c r="D34" s="8" t="s">
        <v>40</v>
      </c>
      <c r="E34" s="9">
        <v>2780000</v>
      </c>
      <c r="F34" s="9">
        <v>2705391</v>
      </c>
      <c r="G34" s="9">
        <f t="shared" si="0"/>
        <v>74609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1932000</v>
      </c>
      <c r="F35" s="9">
        <f>+F36+F37+F38+F39+F40+F41+F42+F43+F44+F45+F46</f>
        <v>1905643</v>
      </c>
      <c r="G35" s="9">
        <f t="shared" si="0"/>
        <v>26357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85000</v>
      </c>
      <c r="F37" s="9">
        <v>83147</v>
      </c>
      <c r="G37" s="9">
        <f t="shared" si="0"/>
        <v>1853</v>
      </c>
      <c r="H37" s="9"/>
    </row>
    <row r="38" spans="2:8">
      <c r="B38" s="30"/>
      <c r="C38" s="30"/>
      <c r="D38" s="8" t="s">
        <v>44</v>
      </c>
      <c r="E38" s="9">
        <v>3000</v>
      </c>
      <c r="F38" s="9">
        <v>2376</v>
      </c>
      <c r="G38" s="9">
        <f t="shared" si="0"/>
        <v>624</v>
      </c>
      <c r="H38" s="9"/>
    </row>
    <row r="39" spans="2:8">
      <c r="B39" s="30"/>
      <c r="C39" s="30"/>
      <c r="D39" s="8" t="s">
        <v>45</v>
      </c>
      <c r="E39" s="9">
        <v>70000</v>
      </c>
      <c r="F39" s="9">
        <v>95973</v>
      </c>
      <c r="G39" s="9">
        <f t="shared" si="0"/>
        <v>-25973</v>
      </c>
      <c r="H39" s="9"/>
    </row>
    <row r="40" spans="2:8">
      <c r="B40" s="30"/>
      <c r="C40" s="30"/>
      <c r="D40" s="8" t="s">
        <v>46</v>
      </c>
      <c r="E40" s="9">
        <v>430000</v>
      </c>
      <c r="F40" s="9">
        <v>430000</v>
      </c>
      <c r="G40" s="9">
        <f t="shared" si="0"/>
        <v>0</v>
      </c>
      <c r="H40" s="9"/>
    </row>
    <row r="41" spans="2:8">
      <c r="B41" s="30"/>
      <c r="C41" s="30"/>
      <c r="D41" s="8" t="s">
        <v>47</v>
      </c>
      <c r="E41" s="9">
        <v>1020000</v>
      </c>
      <c r="F41" s="9">
        <v>1020000</v>
      </c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>
        <v>24000</v>
      </c>
      <c r="F42" s="9">
        <v>23270</v>
      </c>
      <c r="G42" s="9">
        <f t="shared" si="0"/>
        <v>730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100000</v>
      </c>
      <c r="F44" s="9">
        <v>100000</v>
      </c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100000</v>
      </c>
      <c r="F45" s="9">
        <v>89716</v>
      </c>
      <c r="G45" s="9">
        <f t="shared" si="0"/>
        <v>10284</v>
      </c>
      <c r="H45" s="9"/>
    </row>
    <row r="46" spans="2:8">
      <c r="B46" s="30"/>
      <c r="C46" s="30"/>
      <c r="D46" s="8" t="s">
        <v>52</v>
      </c>
      <c r="E46" s="9">
        <v>100000</v>
      </c>
      <c r="F46" s="9">
        <v>61161</v>
      </c>
      <c r="G46" s="9">
        <f t="shared" si="0"/>
        <v>38839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2026000</v>
      </c>
      <c r="F47" s="9">
        <f>+F48+F49+F50+F51+F52+F53+F54+F55+F56+F57+F58+F59+F60+F61+F62+F63+F64+F65+F66+F67+F68</f>
        <v>2008301</v>
      </c>
      <c r="G47" s="9">
        <f t="shared" si="0"/>
        <v>17699</v>
      </c>
      <c r="H47" s="9"/>
    </row>
    <row r="48" spans="2:8">
      <c r="B48" s="30"/>
      <c r="C48" s="30"/>
      <c r="D48" s="8" t="s">
        <v>54</v>
      </c>
      <c r="E48" s="9">
        <v>38000</v>
      </c>
      <c r="F48" s="9">
        <v>37997</v>
      </c>
      <c r="G48" s="9">
        <f t="shared" si="0"/>
        <v>3</v>
      </c>
      <c r="H48" s="9"/>
    </row>
    <row r="49" spans="2:8">
      <c r="B49" s="30"/>
      <c r="C49" s="30"/>
      <c r="D49" s="8" t="s">
        <v>55</v>
      </c>
      <c r="E49" s="9">
        <v>12000</v>
      </c>
      <c r="F49" s="9">
        <v>32340</v>
      </c>
      <c r="G49" s="9">
        <f t="shared" si="0"/>
        <v>-20340</v>
      </c>
      <c r="H49" s="9"/>
    </row>
    <row r="50" spans="2:8">
      <c r="B50" s="30"/>
      <c r="C50" s="30"/>
      <c r="D50" s="8" t="s">
        <v>56</v>
      </c>
      <c r="E50" s="9">
        <v>32000</v>
      </c>
      <c r="F50" s="9">
        <v>37760</v>
      </c>
      <c r="G50" s="9">
        <f t="shared" si="0"/>
        <v>-5760</v>
      </c>
      <c r="H50" s="9"/>
    </row>
    <row r="51" spans="2:8">
      <c r="B51" s="30"/>
      <c r="C51" s="30"/>
      <c r="D51" s="8" t="s">
        <v>57</v>
      </c>
      <c r="E51" s="9">
        <v>230000</v>
      </c>
      <c r="F51" s="9">
        <v>223720</v>
      </c>
      <c r="G51" s="9">
        <f t="shared" si="0"/>
        <v>6280</v>
      </c>
      <c r="H51" s="9"/>
    </row>
    <row r="52" spans="2:8">
      <c r="B52" s="30"/>
      <c r="C52" s="30"/>
      <c r="D52" s="8" t="s">
        <v>58</v>
      </c>
      <c r="E52" s="9">
        <v>430000</v>
      </c>
      <c r="F52" s="9">
        <v>439124</v>
      </c>
      <c r="G52" s="9">
        <f t="shared" si="0"/>
        <v>-9124</v>
      </c>
      <c r="H52" s="9"/>
    </row>
    <row r="53" spans="2:8">
      <c r="B53" s="30"/>
      <c r="C53" s="30"/>
      <c r="D53" s="8" t="s">
        <v>59</v>
      </c>
      <c r="E53" s="9">
        <v>65000</v>
      </c>
      <c r="F53" s="9">
        <v>60017</v>
      </c>
      <c r="G53" s="9">
        <f t="shared" si="0"/>
        <v>4983</v>
      </c>
      <c r="H53" s="9"/>
    </row>
    <row r="54" spans="2:8">
      <c r="B54" s="30"/>
      <c r="C54" s="30"/>
      <c r="D54" s="8" t="s">
        <v>46</v>
      </c>
      <c r="E54" s="9">
        <v>190000</v>
      </c>
      <c r="F54" s="9">
        <v>182565</v>
      </c>
      <c r="G54" s="9">
        <f t="shared" si="0"/>
        <v>7435</v>
      </c>
      <c r="H54" s="9"/>
    </row>
    <row r="55" spans="2:8">
      <c r="B55" s="30"/>
      <c r="C55" s="30"/>
      <c r="D55" s="8" t="s">
        <v>60</v>
      </c>
      <c r="E55" s="9">
        <v>40000</v>
      </c>
      <c r="F55" s="9">
        <v>31020</v>
      </c>
      <c r="G55" s="9">
        <f t="shared" si="0"/>
        <v>8980</v>
      </c>
      <c r="H55" s="9"/>
    </row>
    <row r="56" spans="2:8">
      <c r="B56" s="30"/>
      <c r="C56" s="30"/>
      <c r="D56" s="8" t="s">
        <v>61</v>
      </c>
      <c r="E56" s="9">
        <v>175000</v>
      </c>
      <c r="F56" s="9">
        <v>175478</v>
      </c>
      <c r="G56" s="9">
        <f t="shared" si="0"/>
        <v>-478</v>
      </c>
      <c r="H56" s="9"/>
    </row>
    <row r="57" spans="2:8">
      <c r="B57" s="30"/>
      <c r="C57" s="30"/>
      <c r="D57" s="8" t="s">
        <v>62</v>
      </c>
      <c r="E57" s="9">
        <v>5000</v>
      </c>
      <c r="F57" s="9">
        <v>4707</v>
      </c>
      <c r="G57" s="9">
        <f t="shared" si="0"/>
        <v>293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157000</v>
      </c>
      <c r="F59" s="9">
        <v>156660</v>
      </c>
      <c r="G59" s="9">
        <f t="shared" si="0"/>
        <v>340</v>
      </c>
      <c r="H59" s="9"/>
    </row>
    <row r="60" spans="2:8">
      <c r="B60" s="30"/>
      <c r="C60" s="30"/>
      <c r="D60" s="8" t="s">
        <v>65</v>
      </c>
      <c r="E60" s="9">
        <v>15000</v>
      </c>
      <c r="F60" s="9">
        <v>13481</v>
      </c>
      <c r="G60" s="9">
        <f t="shared" si="0"/>
        <v>1519</v>
      </c>
      <c r="H60" s="9"/>
    </row>
    <row r="61" spans="2:8">
      <c r="B61" s="30"/>
      <c r="C61" s="30"/>
      <c r="D61" s="8" t="s">
        <v>48</v>
      </c>
      <c r="E61" s="9">
        <v>88000</v>
      </c>
      <c r="F61" s="9">
        <v>87349</v>
      </c>
      <c r="G61" s="9">
        <f t="shared" si="0"/>
        <v>651</v>
      </c>
      <c r="H61" s="9"/>
    </row>
    <row r="62" spans="2:8">
      <c r="B62" s="30"/>
      <c r="C62" s="30"/>
      <c r="D62" s="8" t="s">
        <v>49</v>
      </c>
      <c r="E62" s="9">
        <v>259000</v>
      </c>
      <c r="F62" s="9">
        <v>256991</v>
      </c>
      <c r="G62" s="9">
        <f t="shared" si="0"/>
        <v>2009</v>
      </c>
      <c r="H62" s="9"/>
    </row>
    <row r="63" spans="2:8">
      <c r="B63" s="30"/>
      <c r="C63" s="30"/>
      <c r="D63" s="8" t="s">
        <v>66</v>
      </c>
      <c r="E63" s="9">
        <v>80000</v>
      </c>
      <c r="F63" s="9">
        <v>79200</v>
      </c>
      <c r="G63" s="9">
        <f t="shared" si="0"/>
        <v>800</v>
      </c>
      <c r="H63" s="9"/>
    </row>
    <row r="64" spans="2:8">
      <c r="B64" s="30"/>
      <c r="C64" s="30"/>
      <c r="D64" s="8" t="s">
        <v>67</v>
      </c>
      <c r="E64" s="9">
        <v>100000</v>
      </c>
      <c r="F64" s="9">
        <v>91997</v>
      </c>
      <c r="G64" s="9">
        <f t="shared" si="0"/>
        <v>8003</v>
      </c>
      <c r="H64" s="9"/>
    </row>
    <row r="65" spans="2:8">
      <c r="B65" s="30"/>
      <c r="C65" s="30"/>
      <c r="D65" s="8" t="s">
        <v>68</v>
      </c>
      <c r="E65" s="9"/>
      <c r="F65" s="9"/>
      <c r="G65" s="9">
        <f t="shared" si="0"/>
        <v>0</v>
      </c>
      <c r="H65" s="9"/>
    </row>
    <row r="66" spans="2:8">
      <c r="B66" s="30"/>
      <c r="C66" s="30"/>
      <c r="D66" s="8" t="s">
        <v>69</v>
      </c>
      <c r="E66" s="9">
        <v>60000</v>
      </c>
      <c r="F66" s="9">
        <v>60000</v>
      </c>
      <c r="G66" s="9">
        <f t="shared" si="0"/>
        <v>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37895</v>
      </c>
      <c r="G67" s="9">
        <f t="shared" si="0"/>
        <v>12105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2970000</v>
      </c>
      <c r="F69" s="9">
        <f>+F70</f>
        <v>2995960</v>
      </c>
      <c r="G69" s="9">
        <f t="shared" si="0"/>
        <v>-25960</v>
      </c>
      <c r="H69" s="9"/>
    </row>
    <row r="70" spans="2:8">
      <c r="B70" s="30"/>
      <c r="C70" s="30"/>
      <c r="D70" s="8" t="s">
        <v>72</v>
      </c>
      <c r="E70" s="9">
        <f>+E71+E72</f>
        <v>2970000</v>
      </c>
      <c r="F70" s="9">
        <f>+F71+F72</f>
        <v>2995960</v>
      </c>
      <c r="G70" s="9">
        <f t="shared" si="0"/>
        <v>-25960</v>
      </c>
      <c r="H70" s="9"/>
    </row>
    <row r="71" spans="2:8">
      <c r="B71" s="30"/>
      <c r="C71" s="30"/>
      <c r="D71" s="8" t="s">
        <v>73</v>
      </c>
      <c r="E71" s="9">
        <v>2970000</v>
      </c>
      <c r="F71" s="9">
        <v>2995960</v>
      </c>
      <c r="G71" s="9">
        <f t="shared" ref="G71:G134" si="1">E71-F71</f>
        <v>-25960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30514000</v>
      </c>
      <c r="F74" s="11">
        <f>+F28+F35+F47+F69+F73</f>
        <v>29994901</v>
      </c>
      <c r="G74" s="11">
        <f t="shared" si="1"/>
        <v>519099</v>
      </c>
      <c r="H74" s="11"/>
    </row>
    <row r="75" spans="2:8">
      <c r="B75" s="31"/>
      <c r="C75" s="12" t="s">
        <v>77</v>
      </c>
      <c r="D75" s="13"/>
      <c r="E75" s="14">
        <f xml:space="preserve"> +E27 - E74</f>
        <v>6203000</v>
      </c>
      <c r="F75" s="14">
        <f xml:space="preserve"> +F27 - F74</f>
        <v>7052384</v>
      </c>
      <c r="G75" s="14">
        <f t="shared" si="1"/>
        <v>-849384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1170000</v>
      </c>
      <c r="F118" s="9"/>
      <c r="G118" s="9">
        <f t="shared" si="1"/>
        <v>1170000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1170000</v>
      </c>
      <c r="F120" s="11">
        <f>+F103+F104+F105+F106+F107+F113+F114+F115+F116+F117+F118+F119</f>
        <v>0</v>
      </c>
      <c r="G120" s="11">
        <f t="shared" si="1"/>
        <v>1170000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7272000</v>
      </c>
      <c r="F136" s="17">
        <v>7052000</v>
      </c>
      <c r="G136" s="17">
        <f t="shared" si="2"/>
        <v>220000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7272000</v>
      </c>
      <c r="F138" s="19">
        <f>+F121+F122+F123+F124+F125+F131+F132+F133+F134+F135+F136+F137</f>
        <v>7052000</v>
      </c>
      <c r="G138" s="19">
        <f t="shared" si="2"/>
        <v>220000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-6102000</v>
      </c>
      <c r="F139" s="14">
        <f xml:space="preserve"> +F120 - F138</f>
        <v>-7052000</v>
      </c>
      <c r="G139" s="14">
        <f t="shared" si="2"/>
        <v>950000</v>
      </c>
      <c r="H139" s="14"/>
    </row>
    <row r="140" spans="2:8">
      <c r="B140" s="20" t="s">
        <v>144</v>
      </c>
      <c r="C140" s="21"/>
      <c r="D140" s="22"/>
      <c r="E140" s="23">
        <v>101000</v>
      </c>
      <c r="F140" s="23"/>
      <c r="G140" s="23">
        <f>E140 + E141</f>
        <v>101000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384</v>
      </c>
      <c r="G142" s="14">
        <f t="shared" ref="G142:G144" si="3">E142-F142</f>
        <v>-384</v>
      </c>
      <c r="H142" s="14"/>
    </row>
    <row r="143" spans="2:8">
      <c r="B143" s="15" t="s">
        <v>146</v>
      </c>
      <c r="C143" s="12"/>
      <c r="D143" s="13"/>
      <c r="E143" s="14">
        <v>5802000</v>
      </c>
      <c r="F143" s="14">
        <v>5801823</v>
      </c>
      <c r="G143" s="14">
        <f t="shared" si="3"/>
        <v>177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5802000</v>
      </c>
      <c r="F144" s="14">
        <f xml:space="preserve"> +F142 +F143</f>
        <v>5802207</v>
      </c>
      <c r="G144" s="14">
        <f t="shared" si="3"/>
        <v>-207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E44E-C911-46DD-A3B9-DBF293ABD5C6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152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7900000</v>
      </c>
      <c r="F6" s="7">
        <f>+F7</f>
        <v>8154167</v>
      </c>
      <c r="G6" s="7">
        <f>E6-F6</f>
        <v>-254167</v>
      </c>
      <c r="H6" s="7"/>
    </row>
    <row r="7" spans="2:8">
      <c r="B7" s="30"/>
      <c r="C7" s="30"/>
      <c r="D7" s="8" t="s">
        <v>12</v>
      </c>
      <c r="E7" s="9">
        <v>7900000</v>
      </c>
      <c r="F7" s="9">
        <v>8154167</v>
      </c>
      <c r="G7" s="9">
        <f t="shared" ref="G7:G70" si="0">E7-F7</f>
        <v>-254167</v>
      </c>
      <c r="H7" s="9"/>
    </row>
    <row r="8" spans="2:8">
      <c r="B8" s="30"/>
      <c r="C8" s="30"/>
      <c r="D8" s="8" t="s">
        <v>13</v>
      </c>
      <c r="E8" s="9">
        <f>+E9+E13+E14+E16+E17</f>
        <v>38523000</v>
      </c>
      <c r="F8" s="9">
        <f>+F9+F13+F14+F16+F17</f>
        <v>39005956</v>
      </c>
      <c r="G8" s="9">
        <f t="shared" si="0"/>
        <v>-482956</v>
      </c>
      <c r="H8" s="9"/>
    </row>
    <row r="9" spans="2:8">
      <c r="B9" s="30"/>
      <c r="C9" s="30"/>
      <c r="D9" s="8" t="s">
        <v>14</v>
      </c>
      <c r="E9" s="9">
        <f>+E10+E11+E12</f>
        <v>38291000</v>
      </c>
      <c r="F9" s="9">
        <f>+F10+F11+F12</f>
        <v>38690340</v>
      </c>
      <c r="G9" s="9">
        <f t="shared" si="0"/>
        <v>-399340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38291000</v>
      </c>
      <c r="F11" s="9">
        <v>38690340</v>
      </c>
      <c r="G11" s="9">
        <f t="shared" si="0"/>
        <v>-399340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44000</v>
      </c>
      <c r="F13" s="9">
        <v>43900</v>
      </c>
      <c r="G13" s="9">
        <f t="shared" si="0"/>
        <v>100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188000</v>
      </c>
      <c r="F17" s="9">
        <f>+F18+F19+F20</f>
        <v>271716</v>
      </c>
      <c r="G17" s="9">
        <f t="shared" si="0"/>
        <v>-83716</v>
      </c>
      <c r="H17" s="9"/>
    </row>
    <row r="18" spans="2:8">
      <c r="B18" s="30"/>
      <c r="C18" s="30"/>
      <c r="D18" s="8" t="s">
        <v>23</v>
      </c>
      <c r="E18" s="9">
        <v>188000</v>
      </c>
      <c r="F18" s="9">
        <v>187680</v>
      </c>
      <c r="G18" s="9">
        <f t="shared" si="0"/>
        <v>320</v>
      </c>
      <c r="H18" s="9"/>
    </row>
    <row r="19" spans="2:8">
      <c r="B19" s="30"/>
      <c r="C19" s="30"/>
      <c r="D19" s="8" t="s">
        <v>24</v>
      </c>
      <c r="E19" s="9"/>
      <c r="F19" s="9">
        <v>84036</v>
      </c>
      <c r="G19" s="9">
        <f t="shared" si="0"/>
        <v>-84036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129000</v>
      </c>
      <c r="F21" s="9">
        <v>45000</v>
      </c>
      <c r="G21" s="9">
        <f t="shared" si="0"/>
        <v>84000</v>
      </c>
      <c r="H21" s="9"/>
    </row>
    <row r="22" spans="2:8">
      <c r="B22" s="30"/>
      <c r="C22" s="30"/>
      <c r="D22" s="8" t="s">
        <v>27</v>
      </c>
      <c r="E22" s="9"/>
      <c r="F22" s="9">
        <v>83</v>
      </c>
      <c r="G22" s="9">
        <f t="shared" si="0"/>
        <v>-83</v>
      </c>
      <c r="H22" s="9"/>
    </row>
    <row r="23" spans="2:8">
      <c r="B23" s="30"/>
      <c r="C23" s="30"/>
      <c r="D23" s="8" t="s">
        <v>28</v>
      </c>
      <c r="E23" s="9">
        <f>+E24+E25+E26</f>
        <v>19000</v>
      </c>
      <c r="F23" s="9">
        <f>+F24+F25+F26</f>
        <v>19500</v>
      </c>
      <c r="G23" s="9">
        <f t="shared" si="0"/>
        <v>-500</v>
      </c>
      <c r="H23" s="9"/>
    </row>
    <row r="24" spans="2:8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19000</v>
      </c>
      <c r="F26" s="9">
        <v>19500</v>
      </c>
      <c r="G26" s="9">
        <f t="shared" si="0"/>
        <v>-500</v>
      </c>
      <c r="H26" s="9"/>
    </row>
    <row r="27" spans="2:8">
      <c r="B27" s="30"/>
      <c r="C27" s="31"/>
      <c r="D27" s="10" t="s">
        <v>32</v>
      </c>
      <c r="E27" s="11">
        <f>+E6+E8+E21+E22+E23</f>
        <v>46571000</v>
      </c>
      <c r="F27" s="11">
        <f>+F6+F8+F21+F22+F23</f>
        <v>47224706</v>
      </c>
      <c r="G27" s="11">
        <f t="shared" si="0"/>
        <v>-653706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27324000</v>
      </c>
      <c r="F28" s="9">
        <f>+F29+F30+F31+F32+F33+F34</f>
        <v>26834179</v>
      </c>
      <c r="G28" s="9">
        <f t="shared" si="0"/>
        <v>489821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15950000</v>
      </c>
      <c r="F30" s="9">
        <v>16099738</v>
      </c>
      <c r="G30" s="9">
        <f t="shared" si="0"/>
        <v>-149738</v>
      </c>
      <c r="H30" s="9"/>
    </row>
    <row r="31" spans="2:8">
      <c r="B31" s="30"/>
      <c r="C31" s="30"/>
      <c r="D31" s="8" t="s">
        <v>37</v>
      </c>
      <c r="E31" s="9">
        <v>3633000</v>
      </c>
      <c r="F31" s="9">
        <v>3633200</v>
      </c>
      <c r="G31" s="9">
        <f t="shared" si="0"/>
        <v>-200</v>
      </c>
      <c r="H31" s="9"/>
    </row>
    <row r="32" spans="2:8">
      <c r="B32" s="30"/>
      <c r="C32" s="30"/>
      <c r="D32" s="8" t="s">
        <v>38</v>
      </c>
      <c r="E32" s="9">
        <v>3355000</v>
      </c>
      <c r="F32" s="9">
        <v>3295381</v>
      </c>
      <c r="G32" s="9">
        <f t="shared" si="0"/>
        <v>59619</v>
      </c>
      <c r="H32" s="9"/>
    </row>
    <row r="33" spans="2:8">
      <c r="B33" s="30"/>
      <c r="C33" s="30"/>
      <c r="D33" s="8" t="s">
        <v>39</v>
      </c>
      <c r="E33" s="9">
        <v>446000</v>
      </c>
      <c r="F33" s="9">
        <v>445000</v>
      </c>
      <c r="G33" s="9">
        <f t="shared" si="0"/>
        <v>1000</v>
      </c>
      <c r="H33" s="9"/>
    </row>
    <row r="34" spans="2:8">
      <c r="B34" s="30"/>
      <c r="C34" s="30"/>
      <c r="D34" s="8" t="s">
        <v>40</v>
      </c>
      <c r="E34" s="9">
        <v>3940000</v>
      </c>
      <c r="F34" s="9">
        <v>3360860</v>
      </c>
      <c r="G34" s="9">
        <f t="shared" si="0"/>
        <v>579140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1799000</v>
      </c>
      <c r="F35" s="9">
        <f>+F36+F37+F38+F39+F40+F41+F42+F43+F44+F45+F46</f>
        <v>1243651</v>
      </c>
      <c r="G35" s="9">
        <f t="shared" si="0"/>
        <v>555349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70000</v>
      </c>
      <c r="F37" s="9">
        <v>57629</v>
      </c>
      <c r="G37" s="9">
        <f t="shared" si="0"/>
        <v>12371</v>
      </c>
      <c r="H37" s="9"/>
    </row>
    <row r="38" spans="2:8">
      <c r="B38" s="30"/>
      <c r="C38" s="30"/>
      <c r="D38" s="8" t="s">
        <v>44</v>
      </c>
      <c r="E38" s="9">
        <v>1000</v>
      </c>
      <c r="F38" s="9">
        <v>429</v>
      </c>
      <c r="G38" s="9">
        <f t="shared" si="0"/>
        <v>571</v>
      </c>
      <c r="H38" s="9"/>
    </row>
    <row r="39" spans="2:8">
      <c r="B39" s="30"/>
      <c r="C39" s="30"/>
      <c r="D39" s="8" t="s">
        <v>45</v>
      </c>
      <c r="E39" s="9">
        <v>120000</v>
      </c>
      <c r="F39" s="9">
        <v>133809</v>
      </c>
      <c r="G39" s="9">
        <f t="shared" si="0"/>
        <v>-13809</v>
      </c>
      <c r="H39" s="9"/>
    </row>
    <row r="40" spans="2:8">
      <c r="B40" s="30"/>
      <c r="C40" s="30"/>
      <c r="D40" s="8" t="s">
        <v>46</v>
      </c>
      <c r="E40" s="9">
        <v>250000</v>
      </c>
      <c r="F40" s="9">
        <v>93495</v>
      </c>
      <c r="G40" s="9">
        <f t="shared" si="0"/>
        <v>156505</v>
      </c>
      <c r="H40" s="9"/>
    </row>
    <row r="41" spans="2:8">
      <c r="B41" s="30"/>
      <c r="C41" s="30"/>
      <c r="D41" s="8" t="s">
        <v>47</v>
      </c>
      <c r="E41" s="9">
        <v>200000</v>
      </c>
      <c r="F41" s="9">
        <v>144204</v>
      </c>
      <c r="G41" s="9">
        <f t="shared" si="0"/>
        <v>55796</v>
      </c>
      <c r="H41" s="9"/>
    </row>
    <row r="42" spans="2:8">
      <c r="B42" s="30"/>
      <c r="C42" s="30"/>
      <c r="D42" s="8" t="s">
        <v>48</v>
      </c>
      <c r="E42" s="9">
        <v>23000</v>
      </c>
      <c r="F42" s="9">
        <v>22584</v>
      </c>
      <c r="G42" s="9">
        <f t="shared" si="0"/>
        <v>416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5000</v>
      </c>
      <c r="F44" s="9">
        <v>4680</v>
      </c>
      <c r="G44" s="9">
        <f t="shared" si="0"/>
        <v>320</v>
      </c>
      <c r="H44" s="9"/>
    </row>
    <row r="45" spans="2:8">
      <c r="B45" s="30"/>
      <c r="C45" s="30"/>
      <c r="D45" s="8" t="s">
        <v>51</v>
      </c>
      <c r="E45" s="9">
        <v>1030000</v>
      </c>
      <c r="F45" s="9">
        <v>707117</v>
      </c>
      <c r="G45" s="9">
        <f t="shared" si="0"/>
        <v>322883</v>
      </c>
      <c r="H45" s="9"/>
    </row>
    <row r="46" spans="2:8">
      <c r="B46" s="30"/>
      <c r="C46" s="30"/>
      <c r="D46" s="8" t="s">
        <v>52</v>
      </c>
      <c r="E46" s="9">
        <v>100000</v>
      </c>
      <c r="F46" s="9">
        <v>79704</v>
      </c>
      <c r="G46" s="9">
        <f t="shared" si="0"/>
        <v>20296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6121000</v>
      </c>
      <c r="F47" s="9">
        <f>+F48+F49+F50+F51+F52+F53+F54+F55+F56+F57+F58+F59+F60+F61+F62+F63+F64+F65+F66+F67+F68</f>
        <v>5847911</v>
      </c>
      <c r="G47" s="9">
        <f t="shared" si="0"/>
        <v>273089</v>
      </c>
      <c r="H47" s="9"/>
    </row>
    <row r="48" spans="2:8">
      <c r="B48" s="30"/>
      <c r="C48" s="30"/>
      <c r="D48" s="8" t="s">
        <v>54</v>
      </c>
      <c r="E48" s="9">
        <v>58000</v>
      </c>
      <c r="F48" s="9">
        <v>57290</v>
      </c>
      <c r="G48" s="9">
        <f t="shared" si="0"/>
        <v>710</v>
      </c>
      <c r="H48" s="9"/>
    </row>
    <row r="49" spans="2:8">
      <c r="B49" s="30"/>
      <c r="C49" s="30"/>
      <c r="D49" s="8" t="s">
        <v>55</v>
      </c>
      <c r="E49" s="9">
        <v>3000</v>
      </c>
      <c r="F49" s="9">
        <v>2050</v>
      </c>
      <c r="G49" s="9">
        <f t="shared" si="0"/>
        <v>950</v>
      </c>
      <c r="H49" s="9"/>
    </row>
    <row r="50" spans="2:8">
      <c r="B50" s="30"/>
      <c r="C50" s="30"/>
      <c r="D50" s="8" t="s">
        <v>56</v>
      </c>
      <c r="E50" s="9">
        <v>21000</v>
      </c>
      <c r="F50" s="9">
        <v>21990</v>
      </c>
      <c r="G50" s="9">
        <f t="shared" si="0"/>
        <v>-990</v>
      </c>
      <c r="H50" s="9"/>
    </row>
    <row r="51" spans="2:8">
      <c r="B51" s="30"/>
      <c r="C51" s="30"/>
      <c r="D51" s="8" t="s">
        <v>57</v>
      </c>
      <c r="E51" s="9">
        <v>310000</v>
      </c>
      <c r="F51" s="9">
        <v>308400</v>
      </c>
      <c r="G51" s="9">
        <f t="shared" si="0"/>
        <v>1600</v>
      </c>
      <c r="H51" s="9"/>
    </row>
    <row r="52" spans="2:8">
      <c r="B52" s="30"/>
      <c r="C52" s="30"/>
      <c r="D52" s="8" t="s">
        <v>58</v>
      </c>
      <c r="E52" s="9">
        <v>100000</v>
      </c>
      <c r="F52" s="9">
        <v>48068</v>
      </c>
      <c r="G52" s="9">
        <f t="shared" si="0"/>
        <v>51932</v>
      </c>
      <c r="H52" s="9"/>
    </row>
    <row r="53" spans="2:8">
      <c r="B53" s="30"/>
      <c r="C53" s="30"/>
      <c r="D53" s="8" t="s">
        <v>59</v>
      </c>
      <c r="E53" s="9">
        <v>80000</v>
      </c>
      <c r="F53" s="9">
        <v>76460</v>
      </c>
      <c r="G53" s="9">
        <f t="shared" si="0"/>
        <v>3540</v>
      </c>
      <c r="H53" s="9"/>
    </row>
    <row r="54" spans="2:8">
      <c r="B54" s="30"/>
      <c r="C54" s="30"/>
      <c r="D54" s="8" t="s">
        <v>46</v>
      </c>
      <c r="E54" s="9">
        <v>110000</v>
      </c>
      <c r="F54" s="9">
        <v>31166</v>
      </c>
      <c r="G54" s="9">
        <f t="shared" si="0"/>
        <v>78834</v>
      </c>
      <c r="H54" s="9"/>
    </row>
    <row r="55" spans="2:8">
      <c r="B55" s="30"/>
      <c r="C55" s="30"/>
      <c r="D55" s="8" t="s">
        <v>60</v>
      </c>
      <c r="E55" s="9">
        <v>30000</v>
      </c>
      <c r="F55" s="9"/>
      <c r="G55" s="9">
        <f t="shared" si="0"/>
        <v>30000</v>
      </c>
      <c r="H55" s="9"/>
    </row>
    <row r="56" spans="2:8">
      <c r="B56" s="30"/>
      <c r="C56" s="30"/>
      <c r="D56" s="8" t="s">
        <v>61</v>
      </c>
      <c r="E56" s="9">
        <v>280000</v>
      </c>
      <c r="F56" s="9">
        <v>270414</v>
      </c>
      <c r="G56" s="9">
        <f t="shared" si="0"/>
        <v>9586</v>
      </c>
      <c r="H56" s="9"/>
    </row>
    <row r="57" spans="2:8">
      <c r="B57" s="30"/>
      <c r="C57" s="30"/>
      <c r="D57" s="8" t="s">
        <v>62</v>
      </c>
      <c r="E57" s="9">
        <v>20000</v>
      </c>
      <c r="F57" s="9"/>
      <c r="G57" s="9">
        <f t="shared" si="0"/>
        <v>20000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157000</v>
      </c>
      <c r="F59" s="9">
        <v>156660</v>
      </c>
      <c r="G59" s="9">
        <f t="shared" si="0"/>
        <v>340</v>
      </c>
      <c r="H59" s="9"/>
    </row>
    <row r="60" spans="2:8">
      <c r="B60" s="30"/>
      <c r="C60" s="30"/>
      <c r="D60" s="8" t="s">
        <v>65</v>
      </c>
      <c r="E60" s="9">
        <v>15000</v>
      </c>
      <c r="F60" s="9">
        <v>9930</v>
      </c>
      <c r="G60" s="9">
        <f t="shared" si="0"/>
        <v>5070</v>
      </c>
      <c r="H60" s="9"/>
    </row>
    <row r="61" spans="2:8">
      <c r="B61" s="30"/>
      <c r="C61" s="30"/>
      <c r="D61" s="8" t="s">
        <v>48</v>
      </c>
      <c r="E61" s="9">
        <v>166000</v>
      </c>
      <c r="F61" s="9">
        <v>165101</v>
      </c>
      <c r="G61" s="9">
        <f t="shared" si="0"/>
        <v>899</v>
      </c>
      <c r="H61" s="9"/>
    </row>
    <row r="62" spans="2:8">
      <c r="B62" s="30"/>
      <c r="C62" s="30"/>
      <c r="D62" s="8" t="s">
        <v>49</v>
      </c>
      <c r="E62" s="9">
        <v>439000</v>
      </c>
      <c r="F62" s="9">
        <v>438905</v>
      </c>
      <c r="G62" s="9">
        <f t="shared" si="0"/>
        <v>95</v>
      </c>
      <c r="H62" s="9"/>
    </row>
    <row r="63" spans="2:8">
      <c r="B63" s="30"/>
      <c r="C63" s="30"/>
      <c r="D63" s="8" t="s">
        <v>66</v>
      </c>
      <c r="E63" s="9">
        <v>3840000</v>
      </c>
      <c r="F63" s="9">
        <v>3840000</v>
      </c>
      <c r="G63" s="9">
        <f t="shared" si="0"/>
        <v>0</v>
      </c>
      <c r="H63" s="9"/>
    </row>
    <row r="64" spans="2:8">
      <c r="B64" s="30"/>
      <c r="C64" s="30"/>
      <c r="D64" s="8" t="s">
        <v>67</v>
      </c>
      <c r="E64" s="9">
        <v>330000</v>
      </c>
      <c r="F64" s="9">
        <v>284778</v>
      </c>
      <c r="G64" s="9">
        <f t="shared" si="0"/>
        <v>45222</v>
      </c>
      <c r="H64" s="9"/>
    </row>
    <row r="65" spans="2:8">
      <c r="B65" s="30"/>
      <c r="C65" s="30"/>
      <c r="D65" s="8" t="s">
        <v>68</v>
      </c>
      <c r="E65" s="9">
        <v>36000</v>
      </c>
      <c r="F65" s="9">
        <v>35090</v>
      </c>
      <c r="G65" s="9">
        <f t="shared" si="0"/>
        <v>910</v>
      </c>
      <c r="H65" s="9"/>
    </row>
    <row r="66" spans="2:8">
      <c r="B66" s="30"/>
      <c r="C66" s="30"/>
      <c r="D66" s="8" t="s">
        <v>69</v>
      </c>
      <c r="E66" s="9">
        <v>76000</v>
      </c>
      <c r="F66" s="9">
        <v>75040</v>
      </c>
      <c r="G66" s="9">
        <f t="shared" si="0"/>
        <v>960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26569</v>
      </c>
      <c r="G67" s="9">
        <f t="shared" si="0"/>
        <v>23431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7900000</v>
      </c>
      <c r="F69" s="9">
        <f>+F70</f>
        <v>8201616</v>
      </c>
      <c r="G69" s="9">
        <f t="shared" si="0"/>
        <v>-301616</v>
      </c>
      <c r="H69" s="9"/>
    </row>
    <row r="70" spans="2:8">
      <c r="B70" s="30"/>
      <c r="C70" s="30"/>
      <c r="D70" s="8" t="s">
        <v>72</v>
      </c>
      <c r="E70" s="9">
        <f>+E71+E72</f>
        <v>7900000</v>
      </c>
      <c r="F70" s="9">
        <f>+F71+F72</f>
        <v>8201616</v>
      </c>
      <c r="G70" s="9">
        <f t="shared" si="0"/>
        <v>-301616</v>
      </c>
      <c r="H70" s="9"/>
    </row>
    <row r="71" spans="2:8">
      <c r="B71" s="30"/>
      <c r="C71" s="30"/>
      <c r="D71" s="8" t="s">
        <v>73</v>
      </c>
      <c r="E71" s="9">
        <v>7900000</v>
      </c>
      <c r="F71" s="9">
        <v>8201616</v>
      </c>
      <c r="G71" s="9">
        <f t="shared" ref="G71:G134" si="1">E71-F71</f>
        <v>-301616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43144000</v>
      </c>
      <c r="F74" s="11">
        <f>+F28+F35+F47+F69+F73</f>
        <v>42127357</v>
      </c>
      <c r="G74" s="11">
        <f t="shared" si="1"/>
        <v>1016643</v>
      </c>
      <c r="H74" s="11"/>
    </row>
    <row r="75" spans="2:8">
      <c r="B75" s="31"/>
      <c r="C75" s="12" t="s">
        <v>77</v>
      </c>
      <c r="D75" s="13"/>
      <c r="E75" s="14">
        <f xml:space="preserve"> +E27 - E74</f>
        <v>3427000</v>
      </c>
      <c r="F75" s="14">
        <f xml:space="preserve"> +F27 - F74</f>
        <v>5097349</v>
      </c>
      <c r="G75" s="14">
        <f t="shared" si="1"/>
        <v>-1670349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3940000</v>
      </c>
      <c r="F118" s="9"/>
      <c r="G118" s="9">
        <f t="shared" si="1"/>
        <v>3940000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3940000</v>
      </c>
      <c r="F120" s="11">
        <f>+F103+F104+F105+F106+F107+F113+F114+F115+F116+F117+F118+F119</f>
        <v>0</v>
      </c>
      <c r="G120" s="11">
        <f t="shared" si="1"/>
        <v>3940000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0</v>
      </c>
      <c r="F125" s="9">
        <f>+F126+F127+F128+F129+F130</f>
        <v>0</v>
      </c>
      <c r="G125" s="9">
        <f t="shared" si="1"/>
        <v>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/>
      <c r="F129" s="9"/>
      <c r="G129" s="9">
        <f t="shared" si="1"/>
        <v>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7272000</v>
      </c>
      <c r="F136" s="17">
        <v>5088000</v>
      </c>
      <c r="G136" s="17">
        <f t="shared" si="2"/>
        <v>2184000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7272000</v>
      </c>
      <c r="F138" s="19">
        <f>+F121+F122+F123+F124+F125+F131+F132+F133+F134+F135+F136+F137</f>
        <v>5088000</v>
      </c>
      <c r="G138" s="19">
        <f t="shared" si="2"/>
        <v>2184000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-3332000</v>
      </c>
      <c r="F139" s="14">
        <f xml:space="preserve"> +F120 - F138</f>
        <v>-5088000</v>
      </c>
      <c r="G139" s="14">
        <f t="shared" si="2"/>
        <v>1756000</v>
      </c>
      <c r="H139" s="14"/>
    </row>
    <row r="140" spans="2:8">
      <c r="B140" s="20" t="s">
        <v>144</v>
      </c>
      <c r="C140" s="21"/>
      <c r="D140" s="22"/>
      <c r="E140" s="23">
        <v>95000</v>
      </c>
      <c r="F140" s="23"/>
      <c r="G140" s="23">
        <f>E140 + E141</f>
        <v>95000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9349</v>
      </c>
      <c r="G142" s="14">
        <f t="shared" ref="G142:G144" si="3">E142-F142</f>
        <v>-9349</v>
      </c>
      <c r="H142" s="14"/>
    </row>
    <row r="143" spans="2:8">
      <c r="B143" s="15" t="s">
        <v>146</v>
      </c>
      <c r="C143" s="12"/>
      <c r="D143" s="13"/>
      <c r="E143" s="14">
        <v>7780000</v>
      </c>
      <c r="F143" s="14">
        <v>7780347</v>
      </c>
      <c r="G143" s="14">
        <f t="shared" si="3"/>
        <v>-347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7780000</v>
      </c>
      <c r="F144" s="14">
        <f xml:space="preserve"> +F142 +F143</f>
        <v>7789696</v>
      </c>
      <c r="G144" s="14">
        <f t="shared" si="3"/>
        <v>-9696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504F-8529-4CD8-9D31-7319C181330B}">
  <sheetPr>
    <pageSetUpPr fitToPage="1"/>
  </sheetPr>
  <dimension ref="B1:H154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153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29" t="s">
        <v>9</v>
      </c>
      <c r="C6" s="29" t="s">
        <v>10</v>
      </c>
      <c r="D6" s="6" t="s">
        <v>11</v>
      </c>
      <c r="E6" s="7">
        <f>+E7</f>
        <v>7400000</v>
      </c>
      <c r="F6" s="7">
        <f>+F7</f>
        <v>7741392</v>
      </c>
      <c r="G6" s="7">
        <f>E6-F6</f>
        <v>-341392</v>
      </c>
      <c r="H6" s="7"/>
    </row>
    <row r="7" spans="2:8">
      <c r="B7" s="30"/>
      <c r="C7" s="30"/>
      <c r="D7" s="8" t="s">
        <v>12</v>
      </c>
      <c r="E7" s="9">
        <v>7400000</v>
      </c>
      <c r="F7" s="9">
        <v>7741392</v>
      </c>
      <c r="G7" s="9">
        <f t="shared" ref="G7:G70" si="0">E7-F7</f>
        <v>-341392</v>
      </c>
      <c r="H7" s="9"/>
    </row>
    <row r="8" spans="2:8">
      <c r="B8" s="30"/>
      <c r="C8" s="30"/>
      <c r="D8" s="8" t="s">
        <v>13</v>
      </c>
      <c r="E8" s="9">
        <f>+E9+E13+E14+E16+E17</f>
        <v>46754000</v>
      </c>
      <c r="F8" s="9">
        <f>+F9+F13+F14+F16+F17</f>
        <v>46915475</v>
      </c>
      <c r="G8" s="9">
        <f t="shared" si="0"/>
        <v>-161475</v>
      </c>
      <c r="H8" s="9"/>
    </row>
    <row r="9" spans="2:8">
      <c r="B9" s="30"/>
      <c r="C9" s="30"/>
      <c r="D9" s="8" t="s">
        <v>14</v>
      </c>
      <c r="E9" s="9">
        <f>+E10+E11+E12</f>
        <v>46166000</v>
      </c>
      <c r="F9" s="9">
        <f>+F10+F11+F12</f>
        <v>46336024</v>
      </c>
      <c r="G9" s="9">
        <f t="shared" si="0"/>
        <v>-170024</v>
      </c>
      <c r="H9" s="9"/>
    </row>
    <row r="10" spans="2:8">
      <c r="B10" s="30"/>
      <c r="C10" s="30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0"/>
      <c r="C11" s="30"/>
      <c r="D11" s="8" t="s">
        <v>16</v>
      </c>
      <c r="E11" s="9">
        <v>46166000</v>
      </c>
      <c r="F11" s="9">
        <v>46336024</v>
      </c>
      <c r="G11" s="9">
        <f t="shared" si="0"/>
        <v>-170024</v>
      </c>
      <c r="H11" s="9"/>
    </row>
    <row r="12" spans="2:8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0"/>
      <c r="C13" s="30"/>
      <c r="D13" s="8" t="s">
        <v>18</v>
      </c>
      <c r="E13" s="9">
        <v>100000</v>
      </c>
      <c r="F13" s="9">
        <v>91511</v>
      </c>
      <c r="G13" s="9">
        <f t="shared" si="0"/>
        <v>8489</v>
      </c>
      <c r="H13" s="9"/>
    </row>
    <row r="14" spans="2:8">
      <c r="B14" s="30"/>
      <c r="C14" s="30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0"/>
      <c r="C17" s="30"/>
      <c r="D17" s="8" t="s">
        <v>22</v>
      </c>
      <c r="E17" s="9">
        <f>+E18+E19+E20</f>
        <v>488000</v>
      </c>
      <c r="F17" s="9">
        <f>+F18+F19+F20</f>
        <v>487940</v>
      </c>
      <c r="G17" s="9">
        <f t="shared" si="0"/>
        <v>60</v>
      </c>
      <c r="H17" s="9"/>
    </row>
    <row r="18" spans="2:8">
      <c r="B18" s="30"/>
      <c r="C18" s="30"/>
      <c r="D18" s="8" t="s">
        <v>23</v>
      </c>
      <c r="E18" s="9">
        <v>488000</v>
      </c>
      <c r="F18" s="9">
        <v>231840</v>
      </c>
      <c r="G18" s="9">
        <f t="shared" si="0"/>
        <v>256160</v>
      </c>
      <c r="H18" s="9"/>
    </row>
    <row r="19" spans="2:8">
      <c r="B19" s="30"/>
      <c r="C19" s="30"/>
      <c r="D19" s="8" t="s">
        <v>24</v>
      </c>
      <c r="E19" s="9"/>
      <c r="F19" s="9">
        <v>256100</v>
      </c>
      <c r="G19" s="9">
        <f t="shared" si="0"/>
        <v>-256100</v>
      </c>
      <c r="H19" s="9"/>
    </row>
    <row r="20" spans="2:8">
      <c r="B20" s="30"/>
      <c r="C20" s="30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0"/>
      <c r="C21" s="30"/>
      <c r="D21" s="8" t="s">
        <v>26</v>
      </c>
      <c r="E21" s="9">
        <v>231000</v>
      </c>
      <c r="F21" s="9">
        <v>231200</v>
      </c>
      <c r="G21" s="9">
        <f t="shared" si="0"/>
        <v>-200</v>
      </c>
      <c r="H21" s="9"/>
    </row>
    <row r="22" spans="2:8">
      <c r="B22" s="30"/>
      <c r="C22" s="30"/>
      <c r="D22" s="8" t="s">
        <v>27</v>
      </c>
      <c r="E22" s="9"/>
      <c r="F22" s="9">
        <v>50</v>
      </c>
      <c r="G22" s="9">
        <f t="shared" si="0"/>
        <v>-50</v>
      </c>
      <c r="H22" s="9"/>
    </row>
    <row r="23" spans="2:8">
      <c r="B23" s="30"/>
      <c r="C23" s="30"/>
      <c r="D23" s="8" t="s">
        <v>28</v>
      </c>
      <c r="E23" s="9">
        <f>+E24+E25+E26</f>
        <v>23000</v>
      </c>
      <c r="F23" s="9">
        <f>+F24+F25+F26</f>
        <v>23000</v>
      </c>
      <c r="G23" s="9">
        <f t="shared" si="0"/>
        <v>0</v>
      </c>
      <c r="H23" s="9"/>
    </row>
    <row r="24" spans="2:8">
      <c r="B24" s="30"/>
      <c r="C24" s="30"/>
      <c r="D24" s="8" t="s">
        <v>29</v>
      </c>
      <c r="E24" s="9">
        <v>15000</v>
      </c>
      <c r="F24" s="9">
        <v>14500</v>
      </c>
      <c r="G24" s="9">
        <f t="shared" si="0"/>
        <v>500</v>
      </c>
      <c r="H24" s="9"/>
    </row>
    <row r="25" spans="2:8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0"/>
      <c r="C26" s="30"/>
      <c r="D26" s="8" t="s">
        <v>31</v>
      </c>
      <c r="E26" s="9">
        <v>8000</v>
      </c>
      <c r="F26" s="9">
        <v>8500</v>
      </c>
      <c r="G26" s="9">
        <f t="shared" si="0"/>
        <v>-500</v>
      </c>
      <c r="H26" s="9"/>
    </row>
    <row r="27" spans="2:8">
      <c r="B27" s="30"/>
      <c r="C27" s="31"/>
      <c r="D27" s="10" t="s">
        <v>32</v>
      </c>
      <c r="E27" s="11">
        <f>+E6+E8+E21+E22+E23</f>
        <v>54408000</v>
      </c>
      <c r="F27" s="11">
        <f>+F6+F8+F21+F22+F23</f>
        <v>54911117</v>
      </c>
      <c r="G27" s="11">
        <f t="shared" si="0"/>
        <v>-503117</v>
      </c>
      <c r="H27" s="11"/>
    </row>
    <row r="28" spans="2:8">
      <c r="B28" s="30"/>
      <c r="C28" s="29" t="s">
        <v>33</v>
      </c>
      <c r="D28" s="8" t="s">
        <v>34</v>
      </c>
      <c r="E28" s="9">
        <f>+E29+E30+E31+E32+E33+E34</f>
        <v>25006000</v>
      </c>
      <c r="F28" s="9">
        <f>+F29+F30+F31+F32+F33+F34</f>
        <v>24247319</v>
      </c>
      <c r="G28" s="9">
        <f t="shared" si="0"/>
        <v>758681</v>
      </c>
      <c r="H28" s="9"/>
    </row>
    <row r="29" spans="2:8">
      <c r="B29" s="30"/>
      <c r="C29" s="30"/>
      <c r="D29" s="8" t="s">
        <v>35</v>
      </c>
      <c r="E29" s="9"/>
      <c r="F29" s="9"/>
      <c r="G29" s="9">
        <f t="shared" si="0"/>
        <v>0</v>
      </c>
      <c r="H29" s="9"/>
    </row>
    <row r="30" spans="2:8">
      <c r="B30" s="30"/>
      <c r="C30" s="30"/>
      <c r="D30" s="8" t="s">
        <v>36</v>
      </c>
      <c r="E30" s="9">
        <v>14688000</v>
      </c>
      <c r="F30" s="9">
        <v>14695877</v>
      </c>
      <c r="G30" s="9">
        <f t="shared" si="0"/>
        <v>-7877</v>
      </c>
      <c r="H30" s="9"/>
    </row>
    <row r="31" spans="2:8">
      <c r="B31" s="30"/>
      <c r="C31" s="30"/>
      <c r="D31" s="8" t="s">
        <v>37</v>
      </c>
      <c r="E31" s="9">
        <v>3222000</v>
      </c>
      <c r="F31" s="9">
        <v>3086400</v>
      </c>
      <c r="G31" s="9">
        <f t="shared" si="0"/>
        <v>135600</v>
      </c>
      <c r="H31" s="9"/>
    </row>
    <row r="32" spans="2:8">
      <c r="B32" s="30"/>
      <c r="C32" s="30"/>
      <c r="D32" s="8" t="s">
        <v>38</v>
      </c>
      <c r="E32" s="9">
        <v>3931000</v>
      </c>
      <c r="F32" s="9">
        <v>3358300</v>
      </c>
      <c r="G32" s="9">
        <f t="shared" si="0"/>
        <v>572700</v>
      </c>
      <c r="H32" s="9"/>
    </row>
    <row r="33" spans="2:8">
      <c r="B33" s="30"/>
      <c r="C33" s="30"/>
      <c r="D33" s="8" t="s">
        <v>39</v>
      </c>
      <c r="E33" s="9">
        <v>356000</v>
      </c>
      <c r="F33" s="9">
        <v>356000</v>
      </c>
      <c r="G33" s="9">
        <f t="shared" si="0"/>
        <v>0</v>
      </c>
      <c r="H33" s="9"/>
    </row>
    <row r="34" spans="2:8">
      <c r="B34" s="30"/>
      <c r="C34" s="30"/>
      <c r="D34" s="8" t="s">
        <v>40</v>
      </c>
      <c r="E34" s="9">
        <v>2809000</v>
      </c>
      <c r="F34" s="9">
        <v>2750742</v>
      </c>
      <c r="G34" s="9">
        <f t="shared" si="0"/>
        <v>58258</v>
      </c>
      <c r="H34" s="9"/>
    </row>
    <row r="35" spans="2:8">
      <c r="B35" s="30"/>
      <c r="C35" s="30"/>
      <c r="D35" s="8" t="s">
        <v>41</v>
      </c>
      <c r="E35" s="9">
        <f>+E36+E37+E38+E39+E40+E41+E42+E43+E44+E45+E46</f>
        <v>1194000</v>
      </c>
      <c r="F35" s="9">
        <f>+F36+F37+F38+F39+F40+F41+F42+F43+F44+F45+F46</f>
        <v>806598</v>
      </c>
      <c r="G35" s="9">
        <f t="shared" si="0"/>
        <v>387402</v>
      </c>
      <c r="H35" s="9"/>
    </row>
    <row r="36" spans="2:8">
      <c r="B36" s="30"/>
      <c r="C36" s="30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0"/>
      <c r="C37" s="30"/>
      <c r="D37" s="8" t="s">
        <v>43</v>
      </c>
      <c r="E37" s="9">
        <v>130000</v>
      </c>
      <c r="F37" s="9">
        <v>95424</v>
      </c>
      <c r="G37" s="9">
        <f t="shared" si="0"/>
        <v>34576</v>
      </c>
      <c r="H37" s="9"/>
    </row>
    <row r="38" spans="2:8">
      <c r="B38" s="30"/>
      <c r="C38" s="30"/>
      <c r="D38" s="8" t="s">
        <v>44</v>
      </c>
      <c r="E38" s="9">
        <v>10000</v>
      </c>
      <c r="F38" s="9"/>
      <c r="G38" s="9">
        <f t="shared" si="0"/>
        <v>10000</v>
      </c>
      <c r="H38" s="9"/>
    </row>
    <row r="39" spans="2:8">
      <c r="B39" s="30"/>
      <c r="C39" s="30"/>
      <c r="D39" s="8" t="s">
        <v>45</v>
      </c>
      <c r="E39" s="9">
        <v>240000</v>
      </c>
      <c r="F39" s="9">
        <v>237475</v>
      </c>
      <c r="G39" s="9">
        <f t="shared" si="0"/>
        <v>2525</v>
      </c>
      <c r="H39" s="9"/>
    </row>
    <row r="40" spans="2:8">
      <c r="B40" s="30"/>
      <c r="C40" s="30"/>
      <c r="D40" s="8" t="s">
        <v>46</v>
      </c>
      <c r="E40" s="9">
        <v>200000</v>
      </c>
      <c r="F40" s="9">
        <v>55605</v>
      </c>
      <c r="G40" s="9">
        <f t="shared" si="0"/>
        <v>144395</v>
      </c>
      <c r="H40" s="9"/>
    </row>
    <row r="41" spans="2:8">
      <c r="B41" s="30"/>
      <c r="C41" s="30"/>
      <c r="D41" s="8" t="s">
        <v>47</v>
      </c>
      <c r="E41" s="9">
        <v>150000</v>
      </c>
      <c r="F41" s="9">
        <v>150000</v>
      </c>
      <c r="G41" s="9">
        <f t="shared" si="0"/>
        <v>0</v>
      </c>
      <c r="H41" s="9"/>
    </row>
    <row r="42" spans="2:8">
      <c r="B42" s="30"/>
      <c r="C42" s="30"/>
      <c r="D42" s="8" t="s">
        <v>48</v>
      </c>
      <c r="E42" s="9">
        <v>24000</v>
      </c>
      <c r="F42" s="9">
        <v>23760</v>
      </c>
      <c r="G42" s="9">
        <f t="shared" si="0"/>
        <v>240</v>
      </c>
      <c r="H42" s="9"/>
    </row>
    <row r="43" spans="2:8">
      <c r="B43" s="30"/>
      <c r="C43" s="30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0"/>
      <c r="C44" s="30"/>
      <c r="D44" s="8" t="s">
        <v>50</v>
      </c>
      <c r="E44" s="9">
        <v>120000</v>
      </c>
      <c r="F44" s="9">
        <v>120000</v>
      </c>
      <c r="G44" s="9">
        <f t="shared" si="0"/>
        <v>0</v>
      </c>
      <c r="H44" s="9"/>
    </row>
    <row r="45" spans="2:8">
      <c r="B45" s="30"/>
      <c r="C45" s="30"/>
      <c r="D45" s="8" t="s">
        <v>51</v>
      </c>
      <c r="E45" s="9">
        <v>170000</v>
      </c>
      <c r="F45" s="9">
        <v>16785</v>
      </c>
      <c r="G45" s="9">
        <f t="shared" si="0"/>
        <v>153215</v>
      </c>
      <c r="H45" s="9"/>
    </row>
    <row r="46" spans="2:8">
      <c r="B46" s="30"/>
      <c r="C46" s="30"/>
      <c r="D46" s="8" t="s">
        <v>52</v>
      </c>
      <c r="E46" s="9">
        <v>150000</v>
      </c>
      <c r="F46" s="9">
        <v>107549</v>
      </c>
      <c r="G46" s="9">
        <f t="shared" si="0"/>
        <v>42451</v>
      </c>
      <c r="H46" s="9"/>
    </row>
    <row r="47" spans="2:8">
      <c r="B47" s="30"/>
      <c r="C47" s="30"/>
      <c r="D47" s="8" t="s">
        <v>53</v>
      </c>
      <c r="E47" s="9">
        <f>+E48+E49+E50+E51+E52+E53+E54+E55+E56+E57+E58+E59+E60+E61+E62+E63+E64+E65+E66+E67+E68</f>
        <v>2292000</v>
      </c>
      <c r="F47" s="9">
        <f>+F48+F49+F50+F51+F52+F53+F54+F55+F56+F57+F58+F59+F60+F61+F62+F63+F64+F65+F66+F67+F68</f>
        <v>1520949</v>
      </c>
      <c r="G47" s="9">
        <f t="shared" si="0"/>
        <v>771051</v>
      </c>
      <c r="H47" s="9"/>
    </row>
    <row r="48" spans="2:8">
      <c r="B48" s="30"/>
      <c r="C48" s="30"/>
      <c r="D48" s="8" t="s">
        <v>54</v>
      </c>
      <c r="E48" s="9">
        <v>43000</v>
      </c>
      <c r="F48" s="9">
        <v>42646</v>
      </c>
      <c r="G48" s="9">
        <f t="shared" si="0"/>
        <v>354</v>
      </c>
      <c r="H48" s="9"/>
    </row>
    <row r="49" spans="2:8">
      <c r="B49" s="30"/>
      <c r="C49" s="30"/>
      <c r="D49" s="8" t="s">
        <v>55</v>
      </c>
      <c r="E49" s="9">
        <v>10000</v>
      </c>
      <c r="F49" s="9"/>
      <c r="G49" s="9">
        <f t="shared" si="0"/>
        <v>10000</v>
      </c>
      <c r="H49" s="9"/>
    </row>
    <row r="50" spans="2:8">
      <c r="B50" s="30"/>
      <c r="C50" s="30"/>
      <c r="D50" s="8" t="s">
        <v>56</v>
      </c>
      <c r="E50" s="9">
        <v>25000</v>
      </c>
      <c r="F50" s="9">
        <v>24340</v>
      </c>
      <c r="G50" s="9">
        <f t="shared" si="0"/>
        <v>660</v>
      </c>
      <c r="H50" s="9"/>
    </row>
    <row r="51" spans="2:8">
      <c r="B51" s="30"/>
      <c r="C51" s="30"/>
      <c r="D51" s="8" t="s">
        <v>57</v>
      </c>
      <c r="E51" s="9">
        <v>90000</v>
      </c>
      <c r="F51" s="9">
        <v>83700</v>
      </c>
      <c r="G51" s="9">
        <f t="shared" si="0"/>
        <v>6300</v>
      </c>
      <c r="H51" s="9"/>
    </row>
    <row r="52" spans="2:8">
      <c r="B52" s="30"/>
      <c r="C52" s="30"/>
      <c r="D52" s="8" t="s">
        <v>58</v>
      </c>
      <c r="E52" s="9">
        <v>70000</v>
      </c>
      <c r="F52" s="9">
        <v>79018</v>
      </c>
      <c r="G52" s="9">
        <f t="shared" si="0"/>
        <v>-9018</v>
      </c>
      <c r="H52" s="9"/>
    </row>
    <row r="53" spans="2:8">
      <c r="B53" s="30"/>
      <c r="C53" s="30"/>
      <c r="D53" s="8" t="s">
        <v>59</v>
      </c>
      <c r="E53" s="9">
        <v>90000</v>
      </c>
      <c r="F53" s="9">
        <v>84302</v>
      </c>
      <c r="G53" s="9">
        <f t="shared" si="0"/>
        <v>5698</v>
      </c>
      <c r="H53" s="9"/>
    </row>
    <row r="54" spans="2:8">
      <c r="B54" s="30"/>
      <c r="C54" s="30"/>
      <c r="D54" s="8" t="s">
        <v>46</v>
      </c>
      <c r="E54" s="9">
        <v>100000</v>
      </c>
      <c r="F54" s="9">
        <v>18536</v>
      </c>
      <c r="G54" s="9">
        <f t="shared" si="0"/>
        <v>81464</v>
      </c>
      <c r="H54" s="9"/>
    </row>
    <row r="55" spans="2:8">
      <c r="B55" s="30"/>
      <c r="C55" s="30"/>
      <c r="D55" s="8" t="s">
        <v>60</v>
      </c>
      <c r="E55" s="9">
        <v>100000</v>
      </c>
      <c r="F55" s="9">
        <v>52800</v>
      </c>
      <c r="G55" s="9">
        <f t="shared" si="0"/>
        <v>47200</v>
      </c>
      <c r="H55" s="9"/>
    </row>
    <row r="56" spans="2:8">
      <c r="B56" s="30"/>
      <c r="C56" s="30"/>
      <c r="D56" s="8" t="s">
        <v>61</v>
      </c>
      <c r="E56" s="9">
        <v>250000</v>
      </c>
      <c r="F56" s="9">
        <v>219250</v>
      </c>
      <c r="G56" s="9">
        <f t="shared" si="0"/>
        <v>30750</v>
      </c>
      <c r="H56" s="9"/>
    </row>
    <row r="57" spans="2:8">
      <c r="B57" s="30"/>
      <c r="C57" s="30"/>
      <c r="D57" s="8" t="s">
        <v>62</v>
      </c>
      <c r="E57" s="9">
        <v>25000</v>
      </c>
      <c r="F57" s="9">
        <v>3412</v>
      </c>
      <c r="G57" s="9">
        <f t="shared" si="0"/>
        <v>21588</v>
      </c>
      <c r="H57" s="9"/>
    </row>
    <row r="58" spans="2:8">
      <c r="B58" s="30"/>
      <c r="C58" s="30"/>
      <c r="D58" s="8" t="s">
        <v>63</v>
      </c>
      <c r="E58" s="9"/>
      <c r="F58" s="9"/>
      <c r="G58" s="9">
        <f t="shared" si="0"/>
        <v>0</v>
      </c>
      <c r="H58" s="9"/>
    </row>
    <row r="59" spans="2:8">
      <c r="B59" s="30"/>
      <c r="C59" s="30"/>
      <c r="D59" s="8" t="s">
        <v>64</v>
      </c>
      <c r="E59" s="9">
        <v>138000</v>
      </c>
      <c r="F59" s="9">
        <v>137076</v>
      </c>
      <c r="G59" s="9">
        <f t="shared" si="0"/>
        <v>924</v>
      </c>
      <c r="H59" s="9"/>
    </row>
    <row r="60" spans="2:8">
      <c r="B60" s="30"/>
      <c r="C60" s="30"/>
      <c r="D60" s="8" t="s">
        <v>65</v>
      </c>
      <c r="E60" s="9">
        <v>10000</v>
      </c>
      <c r="F60" s="9">
        <v>9490</v>
      </c>
      <c r="G60" s="9">
        <f t="shared" si="0"/>
        <v>510</v>
      </c>
      <c r="H60" s="9"/>
    </row>
    <row r="61" spans="2:8">
      <c r="B61" s="30"/>
      <c r="C61" s="30"/>
      <c r="D61" s="8" t="s">
        <v>48</v>
      </c>
      <c r="E61" s="9">
        <v>230000</v>
      </c>
      <c r="F61" s="9">
        <v>229210</v>
      </c>
      <c r="G61" s="9">
        <f t="shared" si="0"/>
        <v>790</v>
      </c>
      <c r="H61" s="9"/>
    </row>
    <row r="62" spans="2:8">
      <c r="B62" s="30"/>
      <c r="C62" s="30"/>
      <c r="D62" s="8" t="s">
        <v>49</v>
      </c>
      <c r="E62" s="9">
        <v>265000</v>
      </c>
      <c r="F62" s="9">
        <v>263927</v>
      </c>
      <c r="G62" s="9">
        <f t="shared" si="0"/>
        <v>1073</v>
      </c>
      <c r="H62" s="9"/>
    </row>
    <row r="63" spans="2:8">
      <c r="B63" s="30"/>
      <c r="C63" s="30"/>
      <c r="D63" s="8" t="s">
        <v>66</v>
      </c>
      <c r="E63" s="9">
        <v>438000</v>
      </c>
      <c r="F63" s="9">
        <v>87600</v>
      </c>
      <c r="G63" s="9">
        <f t="shared" si="0"/>
        <v>350400</v>
      </c>
      <c r="H63" s="9"/>
    </row>
    <row r="64" spans="2:8">
      <c r="B64" s="30"/>
      <c r="C64" s="30"/>
      <c r="D64" s="8" t="s">
        <v>67</v>
      </c>
      <c r="E64" s="9">
        <v>220000</v>
      </c>
      <c r="F64" s="9">
        <v>15486</v>
      </c>
      <c r="G64" s="9">
        <f t="shared" si="0"/>
        <v>204514</v>
      </c>
      <c r="H64" s="9"/>
    </row>
    <row r="65" spans="2:8">
      <c r="B65" s="30"/>
      <c r="C65" s="30"/>
      <c r="D65" s="8" t="s">
        <v>68</v>
      </c>
      <c r="E65" s="9">
        <v>65000</v>
      </c>
      <c r="F65" s="9">
        <v>61806</v>
      </c>
      <c r="G65" s="9">
        <f t="shared" si="0"/>
        <v>3194</v>
      </c>
      <c r="H65" s="9"/>
    </row>
    <row r="66" spans="2:8">
      <c r="B66" s="30"/>
      <c r="C66" s="30"/>
      <c r="D66" s="8" t="s">
        <v>69</v>
      </c>
      <c r="E66" s="9">
        <v>73000</v>
      </c>
      <c r="F66" s="9">
        <v>72500</v>
      </c>
      <c r="G66" s="9">
        <f t="shared" si="0"/>
        <v>500</v>
      </c>
      <c r="H66" s="9"/>
    </row>
    <row r="67" spans="2:8">
      <c r="B67" s="30"/>
      <c r="C67" s="30"/>
      <c r="D67" s="8" t="s">
        <v>52</v>
      </c>
      <c r="E67" s="9">
        <v>50000</v>
      </c>
      <c r="F67" s="9">
        <v>35850</v>
      </c>
      <c r="G67" s="9">
        <f t="shared" si="0"/>
        <v>14150</v>
      </c>
      <c r="H67" s="9"/>
    </row>
    <row r="68" spans="2:8">
      <c r="B68" s="30"/>
      <c r="C68" s="30"/>
      <c r="D68" s="8" t="s">
        <v>70</v>
      </c>
      <c r="E68" s="9"/>
      <c r="F68" s="9"/>
      <c r="G68" s="9">
        <f t="shared" si="0"/>
        <v>0</v>
      </c>
      <c r="H68" s="9"/>
    </row>
    <row r="69" spans="2:8">
      <c r="B69" s="30"/>
      <c r="C69" s="30"/>
      <c r="D69" s="8" t="s">
        <v>71</v>
      </c>
      <c r="E69" s="9">
        <f>+E70</f>
        <v>7400000</v>
      </c>
      <c r="F69" s="9">
        <f>+F70</f>
        <v>7758887</v>
      </c>
      <c r="G69" s="9">
        <f t="shared" si="0"/>
        <v>-358887</v>
      </c>
      <c r="H69" s="9"/>
    </row>
    <row r="70" spans="2:8">
      <c r="B70" s="30"/>
      <c r="C70" s="30"/>
      <c r="D70" s="8" t="s">
        <v>72</v>
      </c>
      <c r="E70" s="9">
        <f>+E71+E72</f>
        <v>7400000</v>
      </c>
      <c r="F70" s="9">
        <f>+F71+F72</f>
        <v>7758887</v>
      </c>
      <c r="G70" s="9">
        <f t="shared" si="0"/>
        <v>-358887</v>
      </c>
      <c r="H70" s="9"/>
    </row>
    <row r="71" spans="2:8">
      <c r="B71" s="30"/>
      <c r="C71" s="30"/>
      <c r="D71" s="8" t="s">
        <v>73</v>
      </c>
      <c r="E71" s="9">
        <v>7400000</v>
      </c>
      <c r="F71" s="9">
        <v>7758887</v>
      </c>
      <c r="G71" s="9">
        <f t="shared" ref="G71:G134" si="1">E71-F71</f>
        <v>-358887</v>
      </c>
      <c r="H71" s="9"/>
    </row>
    <row r="72" spans="2:8">
      <c r="B72" s="30"/>
      <c r="C72" s="30"/>
      <c r="D72" s="8" t="s">
        <v>74</v>
      </c>
      <c r="E72" s="9"/>
      <c r="F72" s="9"/>
      <c r="G72" s="9">
        <f t="shared" si="1"/>
        <v>0</v>
      </c>
      <c r="H72" s="9"/>
    </row>
    <row r="73" spans="2:8">
      <c r="B73" s="30"/>
      <c r="C73" s="30"/>
      <c r="D73" s="8" t="s">
        <v>75</v>
      </c>
      <c r="E73" s="9"/>
      <c r="F73" s="9"/>
      <c r="G73" s="9">
        <f t="shared" si="1"/>
        <v>0</v>
      </c>
      <c r="H73" s="9"/>
    </row>
    <row r="74" spans="2:8">
      <c r="B74" s="30"/>
      <c r="C74" s="31"/>
      <c r="D74" s="10" t="s">
        <v>76</v>
      </c>
      <c r="E74" s="11">
        <f>+E28+E35+E47+E69+E73</f>
        <v>35892000</v>
      </c>
      <c r="F74" s="11">
        <f>+F28+F35+F47+F69+F73</f>
        <v>34333753</v>
      </c>
      <c r="G74" s="11">
        <f t="shared" si="1"/>
        <v>1558247</v>
      </c>
      <c r="H74" s="11"/>
    </row>
    <row r="75" spans="2:8">
      <c r="B75" s="31"/>
      <c r="C75" s="12" t="s">
        <v>77</v>
      </c>
      <c r="D75" s="13"/>
      <c r="E75" s="14">
        <f xml:space="preserve"> +E27 - E74</f>
        <v>18516000</v>
      </c>
      <c r="F75" s="14">
        <f xml:space="preserve"> +F27 - F74</f>
        <v>20577364</v>
      </c>
      <c r="G75" s="14">
        <f t="shared" si="1"/>
        <v>-2061364</v>
      </c>
      <c r="H75" s="14"/>
    </row>
    <row r="76" spans="2:8">
      <c r="B76" s="29" t="s">
        <v>78</v>
      </c>
      <c r="C76" s="29" t="s">
        <v>10</v>
      </c>
      <c r="D76" s="8" t="s">
        <v>79</v>
      </c>
      <c r="E76" s="9">
        <f>+E77+E78</f>
        <v>0</v>
      </c>
      <c r="F76" s="9">
        <f>+F77+F78</f>
        <v>0</v>
      </c>
      <c r="G76" s="9">
        <f t="shared" si="1"/>
        <v>0</v>
      </c>
      <c r="H76" s="9"/>
    </row>
    <row r="77" spans="2:8">
      <c r="B77" s="30"/>
      <c r="C77" s="30"/>
      <c r="D77" s="8" t="s">
        <v>80</v>
      </c>
      <c r="E77" s="9"/>
      <c r="F77" s="9"/>
      <c r="G77" s="9">
        <f t="shared" si="1"/>
        <v>0</v>
      </c>
      <c r="H77" s="9"/>
    </row>
    <row r="78" spans="2:8">
      <c r="B78" s="30"/>
      <c r="C78" s="30"/>
      <c r="D78" s="8" t="s">
        <v>81</v>
      </c>
      <c r="E78" s="9"/>
      <c r="F78" s="9"/>
      <c r="G78" s="9">
        <f t="shared" si="1"/>
        <v>0</v>
      </c>
      <c r="H78" s="9"/>
    </row>
    <row r="79" spans="2:8">
      <c r="B79" s="30"/>
      <c r="C79" s="30"/>
      <c r="D79" s="8" t="s">
        <v>82</v>
      </c>
      <c r="E79" s="9">
        <f>+E80+E81</f>
        <v>0</v>
      </c>
      <c r="F79" s="9">
        <f>+F80+F81</f>
        <v>0</v>
      </c>
      <c r="G79" s="9">
        <f t="shared" si="1"/>
        <v>0</v>
      </c>
      <c r="H79" s="9"/>
    </row>
    <row r="80" spans="2:8">
      <c r="B80" s="30"/>
      <c r="C80" s="30"/>
      <c r="D80" s="8" t="s">
        <v>83</v>
      </c>
      <c r="E80" s="9"/>
      <c r="F80" s="9"/>
      <c r="G80" s="9">
        <f t="shared" si="1"/>
        <v>0</v>
      </c>
      <c r="H80" s="9"/>
    </row>
    <row r="81" spans="2:8">
      <c r="B81" s="30"/>
      <c r="C81" s="30"/>
      <c r="D81" s="8" t="s">
        <v>84</v>
      </c>
      <c r="E81" s="9"/>
      <c r="F81" s="9"/>
      <c r="G81" s="9">
        <f t="shared" si="1"/>
        <v>0</v>
      </c>
      <c r="H81" s="9"/>
    </row>
    <row r="82" spans="2:8">
      <c r="B82" s="30"/>
      <c r="C82" s="30"/>
      <c r="D82" s="8" t="s">
        <v>85</v>
      </c>
      <c r="E82" s="9"/>
      <c r="F82" s="9"/>
      <c r="G82" s="9">
        <f t="shared" si="1"/>
        <v>0</v>
      </c>
      <c r="H82" s="9"/>
    </row>
    <row r="83" spans="2:8">
      <c r="B83" s="30"/>
      <c r="C83" s="30"/>
      <c r="D83" s="8" t="s">
        <v>86</v>
      </c>
      <c r="E83" s="9"/>
      <c r="F83" s="9"/>
      <c r="G83" s="9">
        <f t="shared" si="1"/>
        <v>0</v>
      </c>
      <c r="H83" s="9"/>
    </row>
    <row r="84" spans="2:8">
      <c r="B84" s="30"/>
      <c r="C84" s="30"/>
      <c r="D84" s="8" t="s">
        <v>87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0"/>
      <c r="C85" s="30"/>
      <c r="D85" s="8" t="s">
        <v>88</v>
      </c>
      <c r="E85" s="9"/>
      <c r="F85" s="9"/>
      <c r="G85" s="9">
        <f t="shared" si="1"/>
        <v>0</v>
      </c>
      <c r="H85" s="9"/>
    </row>
    <row r="86" spans="2:8">
      <c r="B86" s="30"/>
      <c r="C86" s="30"/>
      <c r="D86" s="8" t="s">
        <v>89</v>
      </c>
      <c r="E86" s="9"/>
      <c r="F86" s="9"/>
      <c r="G86" s="9">
        <f t="shared" si="1"/>
        <v>0</v>
      </c>
      <c r="H86" s="9"/>
    </row>
    <row r="87" spans="2:8">
      <c r="B87" s="30"/>
      <c r="C87" s="30"/>
      <c r="D87" s="8" t="s">
        <v>90</v>
      </c>
      <c r="E87" s="9"/>
      <c r="F87" s="9"/>
      <c r="G87" s="9">
        <f t="shared" si="1"/>
        <v>0</v>
      </c>
      <c r="H87" s="9"/>
    </row>
    <row r="88" spans="2:8">
      <c r="B88" s="30"/>
      <c r="C88" s="30"/>
      <c r="D88" s="8" t="s">
        <v>91</v>
      </c>
      <c r="E88" s="9"/>
      <c r="F88" s="9"/>
      <c r="G88" s="9">
        <f t="shared" si="1"/>
        <v>0</v>
      </c>
      <c r="H88" s="9"/>
    </row>
    <row r="89" spans="2:8">
      <c r="B89" s="30"/>
      <c r="C89" s="31"/>
      <c r="D89" s="10" t="s">
        <v>92</v>
      </c>
      <c r="E89" s="11">
        <f>+E76+E79+E82+E83+E84+E88</f>
        <v>0</v>
      </c>
      <c r="F89" s="11">
        <f>+F76+F79+F82+F83+F84+F88</f>
        <v>0</v>
      </c>
      <c r="G89" s="11">
        <f t="shared" si="1"/>
        <v>0</v>
      </c>
      <c r="H89" s="11"/>
    </row>
    <row r="90" spans="2:8">
      <c r="B90" s="30"/>
      <c r="C90" s="29" t="s">
        <v>33</v>
      </c>
      <c r="D90" s="8" t="s">
        <v>93</v>
      </c>
      <c r="E90" s="9"/>
      <c r="F90" s="9"/>
      <c r="G90" s="9">
        <f t="shared" si="1"/>
        <v>0</v>
      </c>
      <c r="H90" s="9"/>
    </row>
    <row r="91" spans="2:8">
      <c r="B91" s="30"/>
      <c r="C91" s="30"/>
      <c r="D91" s="8" t="s">
        <v>94</v>
      </c>
      <c r="E91" s="9"/>
      <c r="F91" s="9"/>
      <c r="G91" s="9">
        <f t="shared" si="1"/>
        <v>0</v>
      </c>
      <c r="H91" s="9"/>
    </row>
    <row r="92" spans="2:8">
      <c r="B92" s="30"/>
      <c r="C92" s="30"/>
      <c r="D92" s="8" t="s">
        <v>95</v>
      </c>
      <c r="E92" s="9">
        <f>+E93+E94+E95+E96+E97</f>
        <v>0</v>
      </c>
      <c r="F92" s="9">
        <f>+F93+F94+F95+F96+F97</f>
        <v>0</v>
      </c>
      <c r="G92" s="9">
        <f t="shared" si="1"/>
        <v>0</v>
      </c>
      <c r="H92" s="9"/>
    </row>
    <row r="93" spans="2:8">
      <c r="B93" s="30"/>
      <c r="C93" s="30"/>
      <c r="D93" s="8" t="s">
        <v>96</v>
      </c>
      <c r="E93" s="9"/>
      <c r="F93" s="9"/>
      <c r="G93" s="9">
        <f t="shared" si="1"/>
        <v>0</v>
      </c>
      <c r="H93" s="9"/>
    </row>
    <row r="94" spans="2:8">
      <c r="B94" s="30"/>
      <c r="C94" s="30"/>
      <c r="D94" s="8" t="s">
        <v>97</v>
      </c>
      <c r="E94" s="9"/>
      <c r="F94" s="9"/>
      <c r="G94" s="9">
        <f t="shared" si="1"/>
        <v>0</v>
      </c>
      <c r="H94" s="9"/>
    </row>
    <row r="95" spans="2:8">
      <c r="B95" s="30"/>
      <c r="C95" s="30"/>
      <c r="D95" s="8" t="s">
        <v>98</v>
      </c>
      <c r="E95" s="9"/>
      <c r="F95" s="9"/>
      <c r="G95" s="9">
        <f t="shared" si="1"/>
        <v>0</v>
      </c>
      <c r="H95" s="9"/>
    </row>
    <row r="96" spans="2:8">
      <c r="B96" s="30"/>
      <c r="C96" s="30"/>
      <c r="D96" s="8" t="s">
        <v>99</v>
      </c>
      <c r="E96" s="9"/>
      <c r="F96" s="9"/>
      <c r="G96" s="9">
        <f t="shared" si="1"/>
        <v>0</v>
      </c>
      <c r="H96" s="9"/>
    </row>
    <row r="97" spans="2:8">
      <c r="B97" s="30"/>
      <c r="C97" s="30"/>
      <c r="D97" s="8" t="s">
        <v>100</v>
      </c>
      <c r="E97" s="9"/>
      <c r="F97" s="9"/>
      <c r="G97" s="9">
        <f t="shared" si="1"/>
        <v>0</v>
      </c>
      <c r="H97" s="9"/>
    </row>
    <row r="98" spans="2:8">
      <c r="B98" s="30"/>
      <c r="C98" s="30"/>
      <c r="D98" s="8" t="s">
        <v>101</v>
      </c>
      <c r="E98" s="9"/>
      <c r="F98" s="9"/>
      <c r="G98" s="9">
        <f t="shared" si="1"/>
        <v>0</v>
      </c>
      <c r="H98" s="9"/>
    </row>
    <row r="99" spans="2:8">
      <c r="B99" s="30"/>
      <c r="C99" s="30"/>
      <c r="D99" s="8" t="s">
        <v>102</v>
      </c>
      <c r="E99" s="9"/>
      <c r="F99" s="9"/>
      <c r="G99" s="9">
        <f t="shared" si="1"/>
        <v>0</v>
      </c>
      <c r="H99" s="9"/>
    </row>
    <row r="100" spans="2:8">
      <c r="B100" s="30"/>
      <c r="C100" s="30"/>
      <c r="D100" s="8" t="s">
        <v>103</v>
      </c>
      <c r="E100" s="9"/>
      <c r="F100" s="9"/>
      <c r="G100" s="9">
        <f t="shared" si="1"/>
        <v>0</v>
      </c>
      <c r="H100" s="9"/>
    </row>
    <row r="101" spans="2:8">
      <c r="B101" s="30"/>
      <c r="C101" s="31"/>
      <c r="D101" s="10" t="s">
        <v>104</v>
      </c>
      <c r="E101" s="11">
        <f>+E90+E91+E92+E98+E99+E100</f>
        <v>0</v>
      </c>
      <c r="F101" s="11">
        <f>+F90+F91+F92+F98+F99+F100</f>
        <v>0</v>
      </c>
      <c r="G101" s="11">
        <f t="shared" si="1"/>
        <v>0</v>
      </c>
      <c r="H101" s="11"/>
    </row>
    <row r="102" spans="2:8">
      <c r="B102" s="31"/>
      <c r="C102" s="15" t="s">
        <v>105</v>
      </c>
      <c r="D102" s="13"/>
      <c r="E102" s="14">
        <f xml:space="preserve"> +E89 - E101</f>
        <v>0</v>
      </c>
      <c r="F102" s="14">
        <f xml:space="preserve"> +F89 - F101</f>
        <v>0</v>
      </c>
      <c r="G102" s="14">
        <f t="shared" si="1"/>
        <v>0</v>
      </c>
      <c r="H102" s="14"/>
    </row>
    <row r="103" spans="2:8">
      <c r="B103" s="29" t="s">
        <v>106</v>
      </c>
      <c r="C103" s="29" t="s">
        <v>10</v>
      </c>
      <c r="D103" s="8" t="s">
        <v>107</v>
      </c>
      <c r="E103" s="9"/>
      <c r="F103" s="9"/>
      <c r="G103" s="9">
        <f t="shared" si="1"/>
        <v>0</v>
      </c>
      <c r="H103" s="9"/>
    </row>
    <row r="104" spans="2:8">
      <c r="B104" s="30"/>
      <c r="C104" s="30"/>
      <c r="D104" s="8" t="s">
        <v>108</v>
      </c>
      <c r="E104" s="9"/>
      <c r="F104" s="9"/>
      <c r="G104" s="9">
        <f t="shared" si="1"/>
        <v>0</v>
      </c>
      <c r="H104" s="9"/>
    </row>
    <row r="105" spans="2:8">
      <c r="B105" s="30"/>
      <c r="C105" s="30"/>
      <c r="D105" s="8" t="s">
        <v>109</v>
      </c>
      <c r="E105" s="9"/>
      <c r="F105" s="9"/>
      <c r="G105" s="9">
        <f t="shared" si="1"/>
        <v>0</v>
      </c>
      <c r="H105" s="9"/>
    </row>
    <row r="106" spans="2:8">
      <c r="B106" s="30"/>
      <c r="C106" s="30"/>
      <c r="D106" s="8" t="s">
        <v>110</v>
      </c>
      <c r="E106" s="9"/>
      <c r="F106" s="9"/>
      <c r="G106" s="9">
        <f t="shared" si="1"/>
        <v>0</v>
      </c>
      <c r="H106" s="9"/>
    </row>
    <row r="107" spans="2:8">
      <c r="B107" s="30"/>
      <c r="C107" s="30"/>
      <c r="D107" s="8" t="s">
        <v>111</v>
      </c>
      <c r="E107" s="9">
        <f>+E108+E109+E110+E111+E112</f>
        <v>0</v>
      </c>
      <c r="F107" s="9">
        <f>+F108+F109+F110+F111+F112</f>
        <v>0</v>
      </c>
      <c r="G107" s="9">
        <f t="shared" si="1"/>
        <v>0</v>
      </c>
      <c r="H107" s="9"/>
    </row>
    <row r="108" spans="2:8">
      <c r="B108" s="30"/>
      <c r="C108" s="30"/>
      <c r="D108" s="8" t="s">
        <v>112</v>
      </c>
      <c r="E108" s="9"/>
      <c r="F108" s="9"/>
      <c r="G108" s="9">
        <f t="shared" si="1"/>
        <v>0</v>
      </c>
      <c r="H108" s="9"/>
    </row>
    <row r="109" spans="2:8">
      <c r="B109" s="30"/>
      <c r="C109" s="30"/>
      <c r="D109" s="8" t="s">
        <v>113</v>
      </c>
      <c r="E109" s="9"/>
      <c r="F109" s="9"/>
      <c r="G109" s="9">
        <f t="shared" si="1"/>
        <v>0</v>
      </c>
      <c r="H109" s="9"/>
    </row>
    <row r="110" spans="2:8">
      <c r="B110" s="30"/>
      <c r="C110" s="30"/>
      <c r="D110" s="8" t="s">
        <v>114</v>
      </c>
      <c r="E110" s="9"/>
      <c r="F110" s="9"/>
      <c r="G110" s="9">
        <f t="shared" si="1"/>
        <v>0</v>
      </c>
      <c r="H110" s="9"/>
    </row>
    <row r="111" spans="2:8">
      <c r="B111" s="30"/>
      <c r="C111" s="30"/>
      <c r="D111" s="8" t="s">
        <v>115</v>
      </c>
      <c r="E111" s="9"/>
      <c r="F111" s="9"/>
      <c r="G111" s="9">
        <f t="shared" si="1"/>
        <v>0</v>
      </c>
      <c r="H111" s="9"/>
    </row>
    <row r="112" spans="2:8">
      <c r="B112" s="30"/>
      <c r="C112" s="30"/>
      <c r="D112" s="8" t="s">
        <v>116</v>
      </c>
      <c r="E112" s="9"/>
      <c r="F112" s="9"/>
      <c r="G112" s="9">
        <f t="shared" si="1"/>
        <v>0</v>
      </c>
      <c r="H112" s="9"/>
    </row>
    <row r="113" spans="2:8">
      <c r="B113" s="30"/>
      <c r="C113" s="30"/>
      <c r="D113" s="8" t="s">
        <v>117</v>
      </c>
      <c r="E113" s="9"/>
      <c r="F113" s="9"/>
      <c r="G113" s="9">
        <f t="shared" si="1"/>
        <v>0</v>
      </c>
      <c r="H113" s="9"/>
    </row>
    <row r="114" spans="2:8">
      <c r="B114" s="30"/>
      <c r="C114" s="30"/>
      <c r="D114" s="8" t="s">
        <v>118</v>
      </c>
      <c r="E114" s="9"/>
      <c r="F114" s="9"/>
      <c r="G114" s="9">
        <f t="shared" si="1"/>
        <v>0</v>
      </c>
      <c r="H114" s="9"/>
    </row>
    <row r="115" spans="2:8">
      <c r="B115" s="30"/>
      <c r="C115" s="30"/>
      <c r="D115" s="8" t="s">
        <v>119</v>
      </c>
      <c r="E115" s="9"/>
      <c r="F115" s="9"/>
      <c r="G115" s="9">
        <f t="shared" si="1"/>
        <v>0</v>
      </c>
      <c r="H115" s="9"/>
    </row>
    <row r="116" spans="2:8">
      <c r="B116" s="30"/>
      <c r="C116" s="30"/>
      <c r="D116" s="8" t="s">
        <v>120</v>
      </c>
      <c r="E116" s="9"/>
      <c r="F116" s="9"/>
      <c r="G116" s="9">
        <f t="shared" si="1"/>
        <v>0</v>
      </c>
      <c r="H116" s="9"/>
    </row>
    <row r="117" spans="2:8">
      <c r="B117" s="30"/>
      <c r="C117" s="30"/>
      <c r="D117" s="8" t="s">
        <v>121</v>
      </c>
      <c r="E117" s="9"/>
      <c r="F117" s="9"/>
      <c r="G117" s="9">
        <f t="shared" si="1"/>
        <v>0</v>
      </c>
      <c r="H117" s="9"/>
    </row>
    <row r="118" spans="2:8">
      <c r="B118" s="30"/>
      <c r="C118" s="30"/>
      <c r="D118" s="8" t="s">
        <v>122</v>
      </c>
      <c r="E118" s="9">
        <v>360000</v>
      </c>
      <c r="F118" s="9"/>
      <c r="G118" s="9">
        <f t="shared" si="1"/>
        <v>360000</v>
      </c>
      <c r="H118" s="9"/>
    </row>
    <row r="119" spans="2:8">
      <c r="B119" s="30"/>
      <c r="C119" s="30"/>
      <c r="D119" s="8" t="s">
        <v>123</v>
      </c>
      <c r="E119" s="9"/>
      <c r="F119" s="9"/>
      <c r="G119" s="9">
        <f t="shared" si="1"/>
        <v>0</v>
      </c>
      <c r="H119" s="9"/>
    </row>
    <row r="120" spans="2:8">
      <c r="B120" s="30"/>
      <c r="C120" s="31"/>
      <c r="D120" s="10" t="s">
        <v>124</v>
      </c>
      <c r="E120" s="11">
        <f>+E103+E104+E105+E106+E107+E113+E114+E115+E116+E117+E118+E119</f>
        <v>360000</v>
      </c>
      <c r="F120" s="11">
        <f>+F103+F104+F105+F106+F107+F113+F114+F115+F116+F117+F118+F119</f>
        <v>0</v>
      </c>
      <c r="G120" s="11">
        <f t="shared" si="1"/>
        <v>360000</v>
      </c>
      <c r="H120" s="11"/>
    </row>
    <row r="121" spans="2:8">
      <c r="B121" s="30"/>
      <c r="C121" s="29" t="s">
        <v>33</v>
      </c>
      <c r="D121" s="8" t="s">
        <v>125</v>
      </c>
      <c r="E121" s="9"/>
      <c r="F121" s="9"/>
      <c r="G121" s="9">
        <f t="shared" si="1"/>
        <v>0</v>
      </c>
      <c r="H121" s="9"/>
    </row>
    <row r="122" spans="2:8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>
      <c r="B123" s="30"/>
      <c r="C123" s="30"/>
      <c r="D123" s="8" t="s">
        <v>127</v>
      </c>
      <c r="E123" s="9"/>
      <c r="F123" s="9"/>
      <c r="G123" s="9">
        <f t="shared" si="1"/>
        <v>0</v>
      </c>
      <c r="H123" s="9"/>
    </row>
    <row r="124" spans="2:8">
      <c r="B124" s="30"/>
      <c r="C124" s="30"/>
      <c r="D124" s="8" t="s">
        <v>128</v>
      </c>
      <c r="E124" s="9"/>
      <c r="F124" s="9"/>
      <c r="G124" s="9">
        <f t="shared" si="1"/>
        <v>0</v>
      </c>
      <c r="H124" s="9"/>
    </row>
    <row r="125" spans="2:8">
      <c r="B125" s="30"/>
      <c r="C125" s="30"/>
      <c r="D125" s="8" t="s">
        <v>129</v>
      </c>
      <c r="E125" s="9">
        <f>+E126+E127+E128+E129+E130</f>
        <v>210000</v>
      </c>
      <c r="F125" s="9">
        <f>+F126+F127+F128+F129+F130</f>
        <v>0</v>
      </c>
      <c r="G125" s="9">
        <f t="shared" si="1"/>
        <v>210000</v>
      </c>
      <c r="H125" s="9"/>
    </row>
    <row r="126" spans="2:8">
      <c r="B126" s="30"/>
      <c r="C126" s="30"/>
      <c r="D126" s="8" t="s">
        <v>130</v>
      </c>
      <c r="E126" s="9"/>
      <c r="F126" s="9"/>
      <c r="G126" s="9">
        <f t="shared" si="1"/>
        <v>0</v>
      </c>
      <c r="H126" s="9"/>
    </row>
    <row r="127" spans="2:8">
      <c r="B127" s="30"/>
      <c r="C127" s="30"/>
      <c r="D127" s="8" t="s">
        <v>131</v>
      </c>
      <c r="E127" s="9"/>
      <c r="F127" s="9"/>
      <c r="G127" s="9">
        <f t="shared" si="1"/>
        <v>0</v>
      </c>
      <c r="H127" s="9"/>
    </row>
    <row r="128" spans="2:8">
      <c r="B128" s="30"/>
      <c r="C128" s="30"/>
      <c r="D128" s="8" t="s">
        <v>132</v>
      </c>
      <c r="E128" s="9"/>
      <c r="F128" s="9"/>
      <c r="G128" s="9">
        <f t="shared" si="1"/>
        <v>0</v>
      </c>
      <c r="H128" s="9"/>
    </row>
    <row r="129" spans="2:8">
      <c r="B129" s="30"/>
      <c r="C129" s="30"/>
      <c r="D129" s="8" t="s">
        <v>133</v>
      </c>
      <c r="E129" s="9">
        <v>210000</v>
      </c>
      <c r="F129" s="9"/>
      <c r="G129" s="9">
        <f t="shared" si="1"/>
        <v>210000</v>
      </c>
      <c r="H129" s="9"/>
    </row>
    <row r="130" spans="2:8">
      <c r="B130" s="30"/>
      <c r="C130" s="30"/>
      <c r="D130" s="8" t="s">
        <v>134</v>
      </c>
      <c r="E130" s="9"/>
      <c r="F130" s="9"/>
      <c r="G130" s="9">
        <f t="shared" si="1"/>
        <v>0</v>
      </c>
      <c r="H130" s="9"/>
    </row>
    <row r="131" spans="2:8">
      <c r="B131" s="30"/>
      <c r="C131" s="30"/>
      <c r="D131" s="8" t="s">
        <v>135</v>
      </c>
      <c r="E131" s="9"/>
      <c r="F131" s="9"/>
      <c r="G131" s="9">
        <f t="shared" si="1"/>
        <v>0</v>
      </c>
      <c r="H131" s="9"/>
    </row>
    <row r="132" spans="2:8">
      <c r="B132" s="30"/>
      <c r="C132" s="30"/>
      <c r="D132" s="8" t="s">
        <v>136</v>
      </c>
      <c r="E132" s="9"/>
      <c r="F132" s="9"/>
      <c r="G132" s="9">
        <f t="shared" si="1"/>
        <v>0</v>
      </c>
      <c r="H132" s="9"/>
    </row>
    <row r="133" spans="2:8">
      <c r="B133" s="30"/>
      <c r="C133" s="30"/>
      <c r="D133" s="8" t="s">
        <v>137</v>
      </c>
      <c r="E133" s="9"/>
      <c r="F133" s="9"/>
      <c r="G133" s="9">
        <f t="shared" si="1"/>
        <v>0</v>
      </c>
      <c r="H133" s="9"/>
    </row>
    <row r="134" spans="2:8">
      <c r="B134" s="30"/>
      <c r="C134" s="30"/>
      <c r="D134" s="16" t="s">
        <v>138</v>
      </c>
      <c r="E134" s="17"/>
      <c r="F134" s="17"/>
      <c r="G134" s="17">
        <f t="shared" si="1"/>
        <v>0</v>
      </c>
      <c r="H134" s="17"/>
    </row>
    <row r="135" spans="2:8">
      <c r="B135" s="30"/>
      <c r="C135" s="30"/>
      <c r="D135" s="16" t="s">
        <v>139</v>
      </c>
      <c r="E135" s="17"/>
      <c r="F135" s="17"/>
      <c r="G135" s="17">
        <f t="shared" ref="G135:G139" si="2">E135-F135</f>
        <v>0</v>
      </c>
      <c r="H135" s="17"/>
    </row>
    <row r="136" spans="2:8">
      <c r="B136" s="30"/>
      <c r="C136" s="30"/>
      <c r="D136" s="16" t="s">
        <v>140</v>
      </c>
      <c r="E136" s="17">
        <v>18562000</v>
      </c>
      <c r="F136" s="17">
        <v>20564000</v>
      </c>
      <c r="G136" s="17">
        <f t="shared" si="2"/>
        <v>-2002000</v>
      </c>
      <c r="H136" s="17"/>
    </row>
    <row r="137" spans="2:8">
      <c r="B137" s="30"/>
      <c r="C137" s="30"/>
      <c r="D137" s="16" t="s">
        <v>141</v>
      </c>
      <c r="E137" s="17"/>
      <c r="F137" s="17"/>
      <c r="G137" s="17">
        <f t="shared" si="2"/>
        <v>0</v>
      </c>
      <c r="H137" s="17"/>
    </row>
    <row r="138" spans="2:8">
      <c r="B138" s="30"/>
      <c r="C138" s="31"/>
      <c r="D138" s="18" t="s">
        <v>142</v>
      </c>
      <c r="E138" s="19">
        <f>+E121+E122+E123+E124+E125+E131+E132+E133+E134+E135+E136+E137</f>
        <v>18772000</v>
      </c>
      <c r="F138" s="19">
        <f>+F121+F122+F123+F124+F125+F131+F132+F133+F134+F135+F136+F137</f>
        <v>20564000</v>
      </c>
      <c r="G138" s="19">
        <f t="shared" si="2"/>
        <v>-1792000</v>
      </c>
      <c r="H138" s="19"/>
    </row>
    <row r="139" spans="2:8">
      <c r="B139" s="31"/>
      <c r="C139" s="15" t="s">
        <v>143</v>
      </c>
      <c r="D139" s="13"/>
      <c r="E139" s="14">
        <f xml:space="preserve"> +E120 - E138</f>
        <v>-18412000</v>
      </c>
      <c r="F139" s="14">
        <f xml:space="preserve"> +F120 - F138</f>
        <v>-20564000</v>
      </c>
      <c r="G139" s="14">
        <f t="shared" si="2"/>
        <v>2152000</v>
      </c>
      <c r="H139" s="14"/>
    </row>
    <row r="140" spans="2:8">
      <c r="B140" s="20" t="s">
        <v>144</v>
      </c>
      <c r="C140" s="21"/>
      <c r="D140" s="22"/>
      <c r="E140" s="23">
        <v>104000</v>
      </c>
      <c r="F140" s="23"/>
      <c r="G140" s="23">
        <f>E140 + E141</f>
        <v>104000</v>
      </c>
      <c r="H140" s="23"/>
    </row>
    <row r="141" spans="2:8">
      <c r="B141" s="24"/>
      <c r="C141" s="25"/>
      <c r="D141" s="26"/>
      <c r="E141" s="27"/>
      <c r="F141" s="27"/>
      <c r="G141" s="27"/>
      <c r="H141" s="27"/>
    </row>
    <row r="142" spans="2:8">
      <c r="B142" s="15" t="s">
        <v>145</v>
      </c>
      <c r="C142" s="12"/>
      <c r="D142" s="13"/>
      <c r="E142" s="14">
        <f xml:space="preserve"> +E75 +E102 +E139 - (E140 + E141)</f>
        <v>0</v>
      </c>
      <c r="F142" s="14">
        <f xml:space="preserve"> +F75 +F102 +F139 - (F140 + F141)</f>
        <v>13364</v>
      </c>
      <c r="G142" s="14">
        <f t="shared" ref="G142:G144" si="3">E142-F142</f>
        <v>-13364</v>
      </c>
      <c r="H142" s="14"/>
    </row>
    <row r="143" spans="2:8">
      <c r="B143" s="15" t="s">
        <v>146</v>
      </c>
      <c r="C143" s="12"/>
      <c r="D143" s="13"/>
      <c r="E143" s="14">
        <v>8200000</v>
      </c>
      <c r="F143" s="14">
        <v>8199754</v>
      </c>
      <c r="G143" s="14">
        <f t="shared" si="3"/>
        <v>246</v>
      </c>
      <c r="H143" s="14"/>
    </row>
    <row r="144" spans="2:8">
      <c r="B144" s="15" t="s">
        <v>147</v>
      </c>
      <c r="C144" s="12"/>
      <c r="D144" s="13"/>
      <c r="E144" s="14">
        <f xml:space="preserve"> +E142 +E143</f>
        <v>8200000</v>
      </c>
      <c r="F144" s="14">
        <f xml:space="preserve"> +F142 +F143</f>
        <v>8213118</v>
      </c>
      <c r="G144" s="14">
        <f t="shared" si="3"/>
        <v>-13118</v>
      </c>
      <c r="H144" s="14"/>
    </row>
    <row r="145" spans="2:8">
      <c r="B145" s="28"/>
      <c r="C145" s="28"/>
      <c r="D145" s="28"/>
      <c r="E145" s="28"/>
      <c r="F145" s="28"/>
      <c r="G145" s="28"/>
      <c r="H145" s="28"/>
    </row>
    <row r="146" spans="2:8">
      <c r="B146" s="28"/>
      <c r="C146" s="28"/>
      <c r="D146" s="28"/>
      <c r="E146" s="28"/>
      <c r="F146" s="28"/>
      <c r="G146" s="28"/>
      <c r="H146" s="28"/>
    </row>
    <row r="147" spans="2:8">
      <c r="B147" s="28"/>
      <c r="C147" s="28"/>
      <c r="D147" s="28"/>
      <c r="E147" s="28"/>
      <c r="F147" s="28"/>
      <c r="G147" s="28"/>
      <c r="H147" s="28"/>
    </row>
    <row r="148" spans="2:8">
      <c r="B148" s="28"/>
      <c r="C148" s="28"/>
      <c r="D148" s="28"/>
      <c r="E148" s="28"/>
      <c r="F148" s="28"/>
      <c r="G148" s="28"/>
      <c r="H148" s="28"/>
    </row>
    <row r="149" spans="2:8">
      <c r="B149" s="28"/>
      <c r="C149" s="28"/>
      <c r="D149" s="28"/>
      <c r="E149" s="28"/>
      <c r="F149" s="28"/>
      <c r="G149" s="28"/>
      <c r="H149" s="28"/>
    </row>
    <row r="150" spans="2:8">
      <c r="B150" s="28"/>
      <c r="C150" s="28"/>
      <c r="D150" s="28"/>
      <c r="E150" s="28"/>
      <c r="F150" s="28"/>
      <c r="G150" s="28"/>
      <c r="H150" s="28"/>
    </row>
    <row r="151" spans="2:8">
      <c r="B151" s="28"/>
      <c r="C151" s="28"/>
      <c r="D151" s="28"/>
      <c r="E151" s="28"/>
      <c r="F151" s="28"/>
      <c r="G151" s="28"/>
      <c r="H151" s="28"/>
    </row>
    <row r="152" spans="2:8">
      <c r="B152" s="28"/>
      <c r="C152" s="28"/>
      <c r="D152" s="28"/>
      <c r="E152" s="28"/>
      <c r="F152" s="28"/>
      <c r="G152" s="28"/>
      <c r="H152" s="28"/>
    </row>
    <row r="153" spans="2:8">
      <c r="B153" s="28"/>
      <c r="C153" s="28"/>
      <c r="D153" s="28"/>
      <c r="E153" s="28"/>
      <c r="F153" s="28"/>
      <c r="G153" s="28"/>
      <c r="H153" s="28"/>
    </row>
    <row r="154" spans="2:8">
      <c r="B154" s="28"/>
      <c r="C154" s="28"/>
      <c r="D154" s="28"/>
      <c r="E154" s="28"/>
      <c r="F154" s="28"/>
      <c r="G154" s="28"/>
      <c r="H154" s="28"/>
    </row>
  </sheetData>
  <mergeCells count="12">
    <mergeCell ref="B2:H2"/>
    <mergeCell ref="B3:H3"/>
    <mergeCell ref="B5:D5"/>
    <mergeCell ref="B6:B75"/>
    <mergeCell ref="C6:C27"/>
    <mergeCell ref="C28:C74"/>
    <mergeCell ref="B76:B102"/>
    <mergeCell ref="C76:C89"/>
    <mergeCell ref="C90:C101"/>
    <mergeCell ref="B103:B139"/>
    <mergeCell ref="C103:C120"/>
    <mergeCell ref="C121:C138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第一号第一様式</vt:lpstr>
      <vt:lpstr>第一号第三様式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ラポールみなみ</vt:lpstr>
      <vt:lpstr>ラポール・フレンズ</vt:lpstr>
      <vt:lpstr>ラポールぽけっと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ラポールぽけっと!Print_Titles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2023-06-14T09:06:54Z</dcterms:created>
  <dcterms:modified xsi:type="dcterms:W3CDTF">2023-06-16T02:57:41Z</dcterms:modified>
</cp:coreProperties>
</file>